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8" windowWidth="20952" windowHeight="10488" tabRatio="713"/>
  </bookViews>
  <sheets>
    <sheet name="Helyiség Lista" sheetId="1" r:id="rId1"/>
    <sheet name="Számítás Vakolatos WW10" sheetId="2" state="hidden" r:id="rId2"/>
    <sheet name="Adattáblák" sheetId="4" state="hidden" r:id="rId3"/>
  </sheets>
  <definedNames>
    <definedName name="_xlnm._FilterDatabase" localSheetId="0" hidden="1">'Helyiség Lista'!$C$1:$C$34</definedName>
    <definedName name="csőméret">Adattáblák!#REF!</definedName>
    <definedName name="Csőtípus">#REF!</definedName>
    <definedName name="Hűtési_Igény">Adattáblák!#REF!</definedName>
    <definedName name="Nyilaszaro">Adattáblák!#REF!</definedName>
    <definedName name="Osztástavolság">Adattáblák!#REF!</definedName>
    <definedName name="Padló_hővezetési_ellenállása">#REF!</definedName>
    <definedName name="Padlófűtés_osztástávolság">#REF!</definedName>
    <definedName name="Panel">Adattáblák!#REF!</definedName>
    <definedName name="Regiszterelhelyezése">Adattáblák!#REF!</definedName>
    <definedName name="Rλ_B">#REF!</definedName>
    <definedName name="szelep_állás">Adattáblák!#REF!</definedName>
    <definedName name="Szelepállás">Adattáblák!#REF!</definedName>
  </definedNames>
  <calcPr calcId="145621"/>
</workbook>
</file>

<file path=xl/calcChain.xml><?xml version="1.0" encoding="utf-8"?>
<calcChain xmlns="http://schemas.openxmlformats.org/spreadsheetml/2006/main">
  <c r="F12" i="1" l="1"/>
  <c r="F11" i="1"/>
  <c r="F9" i="1"/>
  <c r="F7" i="1"/>
  <c r="O37" i="1" l="1"/>
  <c r="F48" i="1" l="1"/>
  <c r="C55" i="1"/>
  <c r="C54" i="1"/>
  <c r="C53" i="1"/>
  <c r="C52" i="1"/>
  <c r="C51" i="1"/>
  <c r="C61" i="1"/>
  <c r="G61" i="1" s="1"/>
  <c r="B61" i="1"/>
  <c r="C60" i="1"/>
  <c r="G60" i="1" s="1"/>
  <c r="B60" i="1"/>
  <c r="C59" i="1"/>
  <c r="F59" i="1" s="1"/>
  <c r="B59" i="1"/>
  <c r="C58" i="1"/>
  <c r="F58" i="1" s="1"/>
  <c r="B58" i="1"/>
  <c r="C57" i="1"/>
  <c r="G57" i="1" s="1"/>
  <c r="B57" i="1"/>
  <c r="C56" i="1"/>
  <c r="G56" i="1" s="1"/>
  <c r="B56" i="1"/>
  <c r="F56" i="1" l="1"/>
  <c r="F60" i="1"/>
  <c r="G58" i="1"/>
  <c r="F57" i="1"/>
  <c r="F61" i="1"/>
  <c r="G59" i="1"/>
  <c r="F37" i="1"/>
  <c r="H37" i="1"/>
  <c r="C50" i="1" l="1"/>
  <c r="V31" i="2" l="1"/>
  <c r="V30" i="2"/>
  <c r="V29" i="2"/>
  <c r="V28" i="2"/>
  <c r="V27" i="2"/>
  <c r="V26" i="2"/>
  <c r="V25" i="2"/>
  <c r="V24" i="2"/>
  <c r="V23" i="2"/>
  <c r="V22" i="2"/>
  <c r="V21" i="2"/>
  <c r="V20" i="2"/>
  <c r="V19" i="2"/>
  <c r="V18" i="2"/>
  <c r="V17" i="2"/>
  <c r="V16" i="2"/>
  <c r="V15" i="2"/>
  <c r="V14" i="2"/>
  <c r="V13" i="2"/>
  <c r="V12" i="2"/>
  <c r="N31" i="2"/>
  <c r="M31" i="2"/>
  <c r="H31" i="2"/>
  <c r="G31" i="2"/>
  <c r="D31" i="2"/>
  <c r="C31" i="2"/>
  <c r="B31" i="2"/>
  <c r="A31" i="2"/>
  <c r="N30" i="2"/>
  <c r="M30" i="2"/>
  <c r="H30" i="2"/>
  <c r="G30" i="2"/>
  <c r="D30" i="2"/>
  <c r="C30" i="2"/>
  <c r="B30" i="2"/>
  <c r="A30" i="2"/>
  <c r="N29" i="2"/>
  <c r="M29" i="2"/>
  <c r="H29" i="2"/>
  <c r="G29" i="2"/>
  <c r="D29" i="2"/>
  <c r="C29" i="2"/>
  <c r="B29" i="2"/>
  <c r="A29" i="2"/>
  <c r="N28" i="2"/>
  <c r="M28" i="2"/>
  <c r="H28" i="2"/>
  <c r="G28" i="2"/>
  <c r="D28" i="2"/>
  <c r="C28" i="2"/>
  <c r="B28" i="2"/>
  <c r="A28" i="2"/>
  <c r="N27" i="2"/>
  <c r="M27" i="2"/>
  <c r="H27" i="2"/>
  <c r="G27" i="2"/>
  <c r="D27" i="2"/>
  <c r="C27" i="2"/>
  <c r="B27" i="2"/>
  <c r="A27" i="2"/>
  <c r="N26" i="2"/>
  <c r="M26" i="2"/>
  <c r="H26" i="2"/>
  <c r="G26" i="2"/>
  <c r="D26" i="2"/>
  <c r="C26" i="2"/>
  <c r="B26" i="2"/>
  <c r="A26" i="2"/>
  <c r="N25" i="2"/>
  <c r="M25" i="2"/>
  <c r="H25" i="2"/>
  <c r="G25" i="2"/>
  <c r="D25" i="2"/>
  <c r="C25" i="2"/>
  <c r="B25" i="2"/>
  <c r="A25" i="2"/>
  <c r="N24" i="2"/>
  <c r="M24" i="2"/>
  <c r="H24" i="2"/>
  <c r="G24" i="2"/>
  <c r="D24" i="2"/>
  <c r="C24" i="2"/>
  <c r="B24" i="2"/>
  <c r="A24" i="2"/>
  <c r="N23" i="2"/>
  <c r="M23" i="2"/>
  <c r="H23" i="2"/>
  <c r="G23" i="2"/>
  <c r="D23" i="2"/>
  <c r="C23" i="2"/>
  <c r="B23" i="2"/>
  <c r="A23" i="2"/>
  <c r="N22" i="2"/>
  <c r="M22" i="2"/>
  <c r="H22" i="2"/>
  <c r="G22" i="2"/>
  <c r="D22" i="2"/>
  <c r="C22" i="2"/>
  <c r="B22" i="2"/>
  <c r="A22" i="2"/>
  <c r="N21" i="2"/>
  <c r="M21" i="2"/>
  <c r="H21" i="2"/>
  <c r="G21" i="2"/>
  <c r="D21" i="2"/>
  <c r="C21" i="2"/>
  <c r="B21" i="2"/>
  <c r="A21" i="2"/>
  <c r="N20" i="2"/>
  <c r="M20" i="2"/>
  <c r="H20" i="2"/>
  <c r="G20" i="2"/>
  <c r="D20" i="2"/>
  <c r="C20" i="2"/>
  <c r="B20" i="2"/>
  <c r="A20" i="2"/>
  <c r="N19" i="2"/>
  <c r="M19" i="2"/>
  <c r="H19" i="2"/>
  <c r="G19" i="2"/>
  <c r="D19" i="2"/>
  <c r="C19" i="2"/>
  <c r="B19" i="2"/>
  <c r="A19" i="2"/>
  <c r="N18" i="2"/>
  <c r="M18" i="2"/>
  <c r="H18" i="2"/>
  <c r="G18" i="2"/>
  <c r="D18" i="2"/>
  <c r="C18" i="2"/>
  <c r="B18" i="2"/>
  <c r="A18" i="2"/>
  <c r="N17" i="2"/>
  <c r="M17" i="2"/>
  <c r="H17" i="2"/>
  <c r="G17" i="2"/>
  <c r="D17" i="2"/>
  <c r="C17" i="2"/>
  <c r="B17" i="2"/>
  <c r="A17" i="2"/>
  <c r="N16" i="2"/>
  <c r="M16" i="2"/>
  <c r="H16" i="2"/>
  <c r="G16" i="2"/>
  <c r="D16" i="2"/>
  <c r="C16" i="2"/>
  <c r="B16" i="2"/>
  <c r="A16" i="2"/>
  <c r="N15" i="2"/>
  <c r="M15" i="2"/>
  <c r="H15" i="2"/>
  <c r="G15" i="2"/>
  <c r="D15" i="2"/>
  <c r="C15" i="2"/>
  <c r="B15" i="2"/>
  <c r="A15" i="2"/>
  <c r="N14" i="2"/>
  <c r="M14" i="2"/>
  <c r="H14" i="2"/>
  <c r="G14" i="2"/>
  <c r="D14" i="2"/>
  <c r="C14" i="2"/>
  <c r="B14" i="2"/>
  <c r="A14" i="2"/>
  <c r="N13" i="2"/>
  <c r="M13" i="2"/>
  <c r="H13" i="2"/>
  <c r="G13" i="2"/>
  <c r="D13" i="2"/>
  <c r="C13" i="2"/>
  <c r="B13" i="2"/>
  <c r="A13" i="2"/>
  <c r="C7" i="2"/>
  <c r="C6" i="2"/>
  <c r="C5" i="2"/>
  <c r="C4" i="2"/>
  <c r="C3" i="2"/>
  <c r="C2" i="2"/>
  <c r="H12" i="2"/>
  <c r="G12" i="2"/>
  <c r="N12" i="2"/>
  <c r="M12" i="2"/>
  <c r="C12" i="2"/>
  <c r="D12" i="2"/>
  <c r="M32" i="2" l="1"/>
  <c r="N32" i="2"/>
  <c r="F23" i="2"/>
  <c r="J23" i="2" s="1"/>
  <c r="E29" i="2"/>
  <c r="I29" i="2" s="1"/>
  <c r="S20" i="2"/>
  <c r="S16" i="2"/>
  <c r="S26" i="2"/>
  <c r="S27" i="2"/>
  <c r="S28" i="2"/>
  <c r="F31" i="2"/>
  <c r="J31" i="2" s="1"/>
  <c r="S31" i="2"/>
  <c r="Q21" i="2"/>
  <c r="R21" i="2" s="1"/>
  <c r="M26" i="1" s="1"/>
  <c r="N26" i="1" s="1"/>
  <c r="Q29" i="2"/>
  <c r="R29" i="2" s="1"/>
  <c r="M34" i="1" s="1"/>
  <c r="N34" i="1" s="1"/>
  <c r="S13" i="2"/>
  <c r="F25" i="2"/>
  <c r="J25" i="2" s="1"/>
  <c r="S22" i="2"/>
  <c r="F26" i="2"/>
  <c r="L26" i="2" s="1"/>
  <c r="E31" i="2"/>
  <c r="K31" i="2" s="1"/>
  <c r="Q31" i="2"/>
  <c r="R31" i="2" s="1"/>
  <c r="M36" i="1" s="1"/>
  <c r="N36" i="1" s="1"/>
  <c r="E17" i="2"/>
  <c r="I17" i="2" s="1"/>
  <c r="E25" i="2"/>
  <c r="I25" i="2" s="1"/>
  <c r="F19" i="2"/>
  <c r="J19" i="2" s="1"/>
  <c r="F28" i="2"/>
  <c r="L28" i="2" s="1"/>
  <c r="F14" i="2"/>
  <c r="J14" i="2" s="1"/>
  <c r="F15" i="2"/>
  <c r="J15" i="2" s="1"/>
  <c r="S15" i="2"/>
  <c r="L20" i="1" s="1"/>
  <c r="F20" i="2"/>
  <c r="L20" i="2" s="1"/>
  <c r="S21" i="2"/>
  <c r="Q25" i="2"/>
  <c r="R25" i="2" s="1"/>
  <c r="M30" i="1" s="1"/>
  <c r="N30" i="1" s="1"/>
  <c r="F27" i="2"/>
  <c r="J27" i="2" s="1"/>
  <c r="S29" i="2"/>
  <c r="F30" i="2"/>
  <c r="J30" i="2" s="1"/>
  <c r="S30" i="2"/>
  <c r="E19" i="2"/>
  <c r="I19" i="2" s="1"/>
  <c r="S14" i="2"/>
  <c r="Q15" i="2"/>
  <c r="R15" i="2" s="1"/>
  <c r="M20" i="1" s="1"/>
  <c r="N20" i="1" s="1"/>
  <c r="F18" i="2"/>
  <c r="L18" i="2" s="1"/>
  <c r="E21" i="2"/>
  <c r="I21" i="2" s="1"/>
  <c r="E23" i="2"/>
  <c r="I23" i="2" s="1"/>
  <c r="S24" i="2"/>
  <c r="Q27" i="2"/>
  <c r="R27" i="2" s="1"/>
  <c r="M32" i="1" s="1"/>
  <c r="N32" i="1" s="1"/>
  <c r="F29" i="2"/>
  <c r="J29" i="2" s="1"/>
  <c r="E15" i="2"/>
  <c r="I15" i="2" s="1"/>
  <c r="E16" i="2"/>
  <c r="I16" i="2" s="1"/>
  <c r="E20" i="2"/>
  <c r="K20" i="2" s="1"/>
  <c r="E22" i="2"/>
  <c r="K22" i="2" s="1"/>
  <c r="E24" i="2"/>
  <c r="K24" i="2" s="1"/>
  <c r="E27" i="2"/>
  <c r="I27" i="2" s="1"/>
  <c r="E13" i="2"/>
  <c r="I13" i="2" s="1"/>
  <c r="F13" i="2"/>
  <c r="J13" i="2" s="1"/>
  <c r="E14" i="2"/>
  <c r="K14" i="2" s="1"/>
  <c r="F17" i="2"/>
  <c r="J17" i="2" s="1"/>
  <c r="Q17" i="2"/>
  <c r="R17" i="2" s="1"/>
  <c r="M22" i="1" s="1"/>
  <c r="N22" i="1" s="1"/>
  <c r="E18" i="2"/>
  <c r="I18" i="2" s="1"/>
  <c r="F21" i="2"/>
  <c r="J21" i="2" s="1"/>
  <c r="E26" i="2"/>
  <c r="I26" i="2" s="1"/>
  <c r="E28" i="2"/>
  <c r="K28" i="2" s="1"/>
  <c r="E30" i="2"/>
  <c r="K30" i="2" s="1"/>
  <c r="F16" i="2"/>
  <c r="J16" i="2" s="1"/>
  <c r="Q19" i="2"/>
  <c r="R19" i="2" s="1"/>
  <c r="M24" i="1" s="1"/>
  <c r="N24" i="1" s="1"/>
  <c r="F22" i="2"/>
  <c r="J22" i="2" s="1"/>
  <c r="Q23" i="2"/>
  <c r="R23" i="2" s="1"/>
  <c r="M28" i="1" s="1"/>
  <c r="N28" i="1" s="1"/>
  <c r="F24" i="2"/>
  <c r="L24" i="2" s="1"/>
  <c r="S25" i="2"/>
  <c r="S18" i="2"/>
  <c r="Q14" i="2"/>
  <c r="R14" i="2" s="1"/>
  <c r="M19" i="1" s="1"/>
  <c r="N19" i="1" s="1"/>
  <c r="Q24" i="2"/>
  <c r="R24" i="2" s="1"/>
  <c r="M29" i="1" s="1"/>
  <c r="N29" i="1" s="1"/>
  <c r="T27" i="2"/>
  <c r="Q28" i="2"/>
  <c r="R28" i="2" s="1"/>
  <c r="M33" i="1" s="1"/>
  <c r="N33" i="1" s="1"/>
  <c r="Q30" i="2"/>
  <c r="R30" i="2" s="1"/>
  <c r="M35" i="1" s="1"/>
  <c r="N35" i="1" s="1"/>
  <c r="Q16" i="2"/>
  <c r="R16" i="2" s="1"/>
  <c r="M21" i="1" s="1"/>
  <c r="N21" i="1" s="1"/>
  <c r="S17" i="2"/>
  <c r="L22" i="1" s="1"/>
  <c r="Q20" i="2"/>
  <c r="R20" i="2" s="1"/>
  <c r="M25" i="1" s="1"/>
  <c r="N25" i="1" s="1"/>
  <c r="Q13" i="2"/>
  <c r="R13" i="2" s="1"/>
  <c r="M18" i="1" s="1"/>
  <c r="N18" i="1" s="1"/>
  <c r="Q18" i="2"/>
  <c r="R18" i="2" s="1"/>
  <c r="M23" i="1" s="1"/>
  <c r="N23" i="1" s="1"/>
  <c r="S19" i="2"/>
  <c r="L24" i="1" s="1"/>
  <c r="Q22" i="2"/>
  <c r="R22" i="2" s="1"/>
  <c r="M27" i="1" s="1"/>
  <c r="N27" i="1" s="1"/>
  <c r="S23" i="2"/>
  <c r="L28" i="1" s="1"/>
  <c r="Q26" i="2"/>
  <c r="R26" i="2" s="1"/>
  <c r="M31" i="1" s="1"/>
  <c r="N31" i="1" s="1"/>
  <c r="E12" i="2"/>
  <c r="I12" i="2" s="1"/>
  <c r="F42" i="1" l="1"/>
  <c r="W14" i="2"/>
  <c r="L19" i="1"/>
  <c r="W31" i="2"/>
  <c r="L36" i="1"/>
  <c r="W16" i="2"/>
  <c r="L21" i="1"/>
  <c r="T25" i="2"/>
  <c r="U25" i="2" s="1"/>
  <c r="L30" i="1"/>
  <c r="W24" i="2"/>
  <c r="L29" i="1"/>
  <c r="T21" i="2"/>
  <c r="U21" i="2" s="1"/>
  <c r="L26" i="1"/>
  <c r="T22" i="2"/>
  <c r="U22" i="2" s="1"/>
  <c r="L27" i="1"/>
  <c r="W27" i="2"/>
  <c r="L32" i="1"/>
  <c r="T29" i="2"/>
  <c r="U29" i="2" s="1"/>
  <c r="L34" i="1"/>
  <c r="W26" i="2"/>
  <c r="L31" i="1"/>
  <c r="W18" i="2"/>
  <c r="L23" i="1"/>
  <c r="W30" i="2"/>
  <c r="L35" i="1"/>
  <c r="T28" i="2"/>
  <c r="U28" i="2" s="1"/>
  <c r="L33" i="1"/>
  <c r="W20" i="2"/>
  <c r="L25" i="1"/>
  <c r="W13" i="2"/>
  <c r="L18" i="1"/>
  <c r="W28" i="2"/>
  <c r="J28" i="2"/>
  <c r="P28" i="2" s="1"/>
  <c r="T26" i="2"/>
  <c r="U26" i="2" s="1"/>
  <c r="K29" i="2"/>
  <c r="O29" i="2" s="1"/>
  <c r="K34" i="1" s="1"/>
  <c r="L23" i="2"/>
  <c r="P23" i="2" s="1"/>
  <c r="J28" i="1" s="1"/>
  <c r="W22" i="2"/>
  <c r="L16" i="2"/>
  <c r="P16" i="2" s="1"/>
  <c r="L19" i="2"/>
  <c r="P19" i="2" s="1"/>
  <c r="T30" i="2"/>
  <c r="U30" i="2" s="1"/>
  <c r="J18" i="2"/>
  <c r="P18" i="2" s="1"/>
  <c r="K27" i="2"/>
  <c r="O27" i="2" s="1"/>
  <c r="K32" i="1" s="1"/>
  <c r="K16" i="2"/>
  <c r="O16" i="2" s="1"/>
  <c r="K21" i="1" s="1"/>
  <c r="T14" i="2"/>
  <c r="U14" i="2" s="1"/>
  <c r="J26" i="2"/>
  <c r="P26" i="2" s="1"/>
  <c r="T20" i="2"/>
  <c r="U20" i="2" s="1"/>
  <c r="L31" i="2"/>
  <c r="P31" i="2" s="1"/>
  <c r="J20" i="2"/>
  <c r="P20" i="2" s="1"/>
  <c r="I31" i="2"/>
  <c r="O31" i="2" s="1"/>
  <c r="K36" i="1" s="1"/>
  <c r="T24" i="2"/>
  <c r="U24" i="2" s="1"/>
  <c r="W29" i="2"/>
  <c r="T16" i="2"/>
  <c r="U16" i="2" s="1"/>
  <c r="K21" i="2"/>
  <c r="O21" i="2" s="1"/>
  <c r="K26" i="1" s="1"/>
  <c r="L30" i="2"/>
  <c r="P30" i="2" s="1"/>
  <c r="W21" i="2"/>
  <c r="K26" i="2"/>
  <c r="O26" i="2" s="1"/>
  <c r="K31" i="1" s="1"/>
  <c r="T13" i="2"/>
  <c r="U13" i="2" s="1"/>
  <c r="L15" i="2"/>
  <c r="P15" i="2" s="1"/>
  <c r="I20" i="2"/>
  <c r="O20" i="2" s="1"/>
  <c r="K25" i="1" s="1"/>
  <c r="L25" i="2"/>
  <c r="P25" i="2" s="1"/>
  <c r="K25" i="2"/>
  <c r="O25" i="2" s="1"/>
  <c r="K30" i="1" s="1"/>
  <c r="T31" i="2"/>
  <c r="U31" i="2" s="1"/>
  <c r="K15" i="2"/>
  <c r="O15" i="2" s="1"/>
  <c r="K20" i="1" s="1"/>
  <c r="K19" i="2"/>
  <c r="O19" i="2" s="1"/>
  <c r="K24" i="1" s="1"/>
  <c r="L14" i="2"/>
  <c r="P14" i="2" s="1"/>
  <c r="K23" i="2"/>
  <c r="O23" i="2" s="1"/>
  <c r="K28" i="1" s="1"/>
  <c r="I22" i="2"/>
  <c r="O22" i="2" s="1"/>
  <c r="K27" i="1" s="1"/>
  <c r="K13" i="2"/>
  <c r="O13" i="2" s="1"/>
  <c r="K18" i="1" s="1"/>
  <c r="K17" i="2"/>
  <c r="O17" i="2" s="1"/>
  <c r="K22" i="1" s="1"/>
  <c r="I28" i="2"/>
  <c r="O28" i="2" s="1"/>
  <c r="K33" i="1" s="1"/>
  <c r="U27" i="2"/>
  <c r="I14" i="2"/>
  <c r="O14" i="2" s="1"/>
  <c r="K19" i="1" s="1"/>
  <c r="L27" i="2"/>
  <c r="P27" i="2" s="1"/>
  <c r="J24" i="2"/>
  <c r="P24" i="2" s="1"/>
  <c r="L29" i="2"/>
  <c r="P29" i="2" s="1"/>
  <c r="T15" i="2"/>
  <c r="U15" i="2" s="1"/>
  <c r="W15" i="2"/>
  <c r="L22" i="2"/>
  <c r="P22" i="2" s="1"/>
  <c r="L13" i="2"/>
  <c r="P13" i="2" s="1"/>
  <c r="K18" i="2"/>
  <c r="O18" i="2" s="1"/>
  <c r="K23" i="1" s="1"/>
  <c r="I30" i="2"/>
  <c r="O30" i="2" s="1"/>
  <c r="K35" i="1" s="1"/>
  <c r="W25" i="2"/>
  <c r="L21" i="2"/>
  <c r="P21" i="2" s="1"/>
  <c r="I24" i="2"/>
  <c r="O24" i="2" s="1"/>
  <c r="K29" i="1" s="1"/>
  <c r="L17" i="2"/>
  <c r="P17" i="2" s="1"/>
  <c r="T18" i="2"/>
  <c r="U18" i="2" s="1"/>
  <c r="T23" i="2"/>
  <c r="U23" i="2" s="1"/>
  <c r="W23" i="2"/>
  <c r="T17" i="2"/>
  <c r="U17" i="2" s="1"/>
  <c r="W17" i="2"/>
  <c r="T19" i="2"/>
  <c r="U19" i="2" s="1"/>
  <c r="W19" i="2"/>
  <c r="D4" i="4"/>
  <c r="D5" i="4" s="1"/>
  <c r="C4" i="4"/>
  <c r="C5" i="4" s="1"/>
  <c r="B12" i="2"/>
  <c r="A12" i="2"/>
  <c r="A9" i="2"/>
  <c r="J29" i="1" l="1"/>
  <c r="J22" i="1"/>
  <c r="J32" i="1"/>
  <c r="J19" i="1"/>
  <c r="J35" i="1"/>
  <c r="J23" i="1"/>
  <c r="J27" i="1"/>
  <c r="J36" i="1"/>
  <c r="J33" i="1"/>
  <c r="J20" i="1"/>
  <c r="J21" i="1"/>
  <c r="J26" i="1"/>
  <c r="J18" i="1"/>
  <c r="J34" i="1"/>
  <c r="J30" i="1"/>
  <c r="J25" i="1"/>
  <c r="J31" i="1"/>
  <c r="J24" i="1"/>
  <c r="F12" i="2"/>
  <c r="J12" i="2" s="1"/>
  <c r="K12" i="2"/>
  <c r="D8" i="4"/>
  <c r="D9" i="4" s="1"/>
  <c r="D10" i="4"/>
  <c r="C8" i="4"/>
  <c r="C9" i="4" s="1"/>
  <c r="C10" i="4"/>
  <c r="L12" i="2" l="1"/>
  <c r="P12" i="2" s="1"/>
  <c r="S12" i="2"/>
  <c r="L17" i="1" s="1"/>
  <c r="L37" i="1" s="1"/>
  <c r="O12" i="2"/>
  <c r="K17" i="1" s="1"/>
  <c r="K37" i="1" s="1"/>
  <c r="J17" i="1" l="1"/>
  <c r="J37" i="1" s="1"/>
  <c r="Q12" i="2"/>
  <c r="W12" i="2"/>
  <c r="T12" i="2"/>
  <c r="R12" i="2" l="1"/>
  <c r="M17" i="1" s="1"/>
  <c r="S32" i="2"/>
  <c r="F44" i="1" s="1"/>
  <c r="Q32" i="2"/>
  <c r="F41" i="1" s="1"/>
  <c r="M37" i="1" l="1"/>
  <c r="N17" i="1"/>
  <c r="N37" i="1" s="1"/>
  <c r="F43" i="1"/>
  <c r="U12" i="2"/>
  <c r="T32" i="2"/>
  <c r="F46" i="1" s="1"/>
  <c r="W32" i="2"/>
  <c r="F47" i="1" s="1"/>
  <c r="R32" i="2"/>
  <c r="U32" i="2" l="1"/>
  <c r="F45" i="1" s="1"/>
</calcChain>
</file>

<file path=xl/comments1.xml><?xml version="1.0" encoding="utf-8"?>
<comments xmlns="http://schemas.openxmlformats.org/spreadsheetml/2006/main">
  <authors>
    <author>Fingerhut Roland</author>
  </authors>
  <commentList>
    <comment ref="B11" authorId="0">
      <text>
        <r>
          <rPr>
            <sz val="9"/>
            <color indexed="81"/>
            <rFont val="Tahoma"/>
            <family val="2"/>
            <charset val="238"/>
          </rPr>
          <t xml:space="preserve">Egy fűtő-hűtő körre köthető fal /mennyezt felület maximális mérete 14m2!
</t>
        </r>
      </text>
    </comment>
    <comment ref="B12" authorId="0">
      <text>
        <r>
          <rPr>
            <sz val="9"/>
            <color indexed="81"/>
            <rFont val="Tahoma"/>
            <family val="2"/>
            <charset val="238"/>
          </rPr>
          <t>Egy fűtő-hűtő regiszerben megengedett maximális csőhossz.
Ajánlott érték:     30-35m
Maximális:          40m</t>
        </r>
      </text>
    </comment>
  </commentList>
</comments>
</file>

<file path=xl/sharedStrings.xml><?xml version="1.0" encoding="utf-8"?>
<sst xmlns="http://schemas.openxmlformats.org/spreadsheetml/2006/main" count="221" uniqueCount="168">
  <si>
    <t>Megnevezés</t>
  </si>
  <si>
    <t>Földszint</t>
  </si>
  <si>
    <t>m</t>
  </si>
  <si>
    <t>Fűtés</t>
  </si>
  <si>
    <t>Hűtés</t>
  </si>
  <si>
    <t>Fűtés előremenő</t>
  </si>
  <si>
    <t>Fűtés visszatérő</t>
  </si>
  <si>
    <t>Hűtés előremenő</t>
  </si>
  <si>
    <t>Hűtés visszatérő</t>
  </si>
  <si>
    <t>Mennyezet</t>
  </si>
  <si>
    <t>Fal</t>
  </si>
  <si>
    <t>Regiszterben megengedett csőhossz</t>
  </si>
  <si>
    <t>Körök száma
(db)</t>
  </si>
  <si>
    <t>Regiszterek száma
(db)</t>
  </si>
  <si>
    <t>Egy kör maximum felülete</t>
  </si>
  <si>
    <t>Csőhossz
10*1,3
(m)</t>
  </si>
  <si>
    <t>Nyár Belső
Hőmérséklet
(°C)</t>
  </si>
  <si>
    <t>Tél Belső
Hőmérséklet
(°C)</t>
  </si>
  <si>
    <t>Kollektor vezeték hossza
(m/kör)</t>
  </si>
  <si>
    <t>A</t>
  </si>
  <si>
    <t>víz hőmérséklete [°C]</t>
  </si>
  <si>
    <r>
      <t>víz sűrűsége ρ [kg/m</t>
    </r>
    <r>
      <rPr>
        <b/>
        <vertAlign val="superscript"/>
        <sz val="10"/>
        <rFont val="Arial"/>
        <family val="2"/>
        <charset val="238"/>
      </rPr>
      <t>3</t>
    </r>
    <r>
      <rPr>
        <b/>
        <sz val="10"/>
        <rFont val="Arial"/>
        <family val="2"/>
        <charset val="238"/>
      </rPr>
      <t>]</t>
    </r>
  </si>
  <si>
    <r>
      <t>víz sűrűsége 4</t>
    </r>
    <r>
      <rPr>
        <b/>
        <vertAlign val="superscript"/>
        <sz val="10"/>
        <rFont val="Arial"/>
        <family val="2"/>
        <charset val="238"/>
      </rPr>
      <t>o</t>
    </r>
    <r>
      <rPr>
        <b/>
        <sz val="10"/>
        <rFont val="Arial"/>
        <family val="2"/>
        <charset val="238"/>
      </rPr>
      <t>C ρ [kg/m</t>
    </r>
    <r>
      <rPr>
        <b/>
        <vertAlign val="superscript"/>
        <sz val="10"/>
        <rFont val="Arial"/>
        <family val="2"/>
        <charset val="238"/>
      </rPr>
      <t>3</t>
    </r>
    <r>
      <rPr>
        <b/>
        <sz val="10"/>
        <rFont val="Arial"/>
        <family val="2"/>
        <charset val="238"/>
      </rPr>
      <t>]</t>
    </r>
  </si>
  <si>
    <t>víz térfogati hőtágulási együttható av [l/k]</t>
  </si>
  <si>
    <t>víz dinamikai viszkozitása η [Pa*s]</t>
  </si>
  <si>
    <r>
      <t>víz kinematikai viszkozitása ν [m</t>
    </r>
    <r>
      <rPr>
        <b/>
        <vertAlign val="superscript"/>
        <sz val="10"/>
        <rFont val="Arial"/>
        <family val="2"/>
        <charset val="238"/>
      </rPr>
      <t>2</t>
    </r>
    <r>
      <rPr>
        <b/>
        <sz val="10"/>
        <rFont val="Arial"/>
        <family val="2"/>
        <charset val="238"/>
      </rPr>
      <t>/s]</t>
    </r>
  </si>
  <si>
    <t>víz fajhő [J/kgK]</t>
  </si>
  <si>
    <r>
      <t>g [m/s</t>
    </r>
    <r>
      <rPr>
        <b/>
        <vertAlign val="superscript"/>
        <sz val="10"/>
        <rFont val="Arial"/>
        <family val="2"/>
        <charset val="238"/>
      </rPr>
      <t>2</t>
    </r>
    <r>
      <rPr>
        <b/>
        <sz val="10"/>
        <rFont val="Arial"/>
        <family val="2"/>
        <charset val="238"/>
      </rPr>
      <t>]</t>
    </r>
  </si>
  <si>
    <r>
      <t xml:space="preserve">Cső érdesség </t>
    </r>
    <r>
      <rPr>
        <b/>
        <sz val="10"/>
        <rFont val="Symbol"/>
        <family val="1"/>
        <charset val="2"/>
      </rPr>
      <t>m  [</t>
    </r>
    <r>
      <rPr>
        <b/>
        <sz val="10"/>
        <rFont val="Arial"/>
        <family val="2"/>
        <charset val="238"/>
      </rPr>
      <t>mm</t>
    </r>
    <r>
      <rPr>
        <b/>
        <sz val="10"/>
        <rFont val="Symbol"/>
        <family val="1"/>
        <charset val="2"/>
      </rPr>
      <t>]</t>
    </r>
  </si>
  <si>
    <t>Kollektor vezeték hossza
(m)</t>
  </si>
  <si>
    <t>Leadható Hűtési össz teljesítmény
(W)</t>
  </si>
  <si>
    <t>Leadható Fűtési össz teljesítmény
(W)</t>
  </si>
  <si>
    <t>Szűkítők
(db)</t>
  </si>
  <si>
    <t>Szűkített 
T-idom
(db)</t>
  </si>
  <si>
    <t>Hőmérséklet</t>
  </si>
  <si>
    <t>Sűrűség</t>
  </si>
  <si>
    <t>Felületi feszültség</t>
  </si>
  <si>
    <t>Dinamikai vizkozitás</t>
  </si>
  <si>
    <t>Fajhő</t>
  </si>
  <si>
    <t>t</t>
  </si>
  <si>
    <t>ρ</t>
  </si>
  <si>
    <t>η</t>
  </si>
  <si>
    <r>
      <t>c</t>
    </r>
    <r>
      <rPr>
        <b/>
        <i/>
        <vertAlign val="subscript"/>
        <sz val="10"/>
        <rFont val="Arial"/>
        <family val="2"/>
        <charset val="238"/>
      </rPr>
      <t>p</t>
    </r>
  </si>
  <si>
    <r>
      <t xml:space="preserve">( </t>
    </r>
    <r>
      <rPr>
        <b/>
        <i/>
        <vertAlign val="superscript"/>
        <sz val="10"/>
        <rFont val="Arial"/>
        <family val="2"/>
        <charset val="238"/>
      </rPr>
      <t>o</t>
    </r>
    <r>
      <rPr>
        <b/>
        <i/>
        <sz val="10"/>
        <rFont val="Arial"/>
        <family val="2"/>
        <charset val="238"/>
      </rPr>
      <t>C )</t>
    </r>
  </si>
  <si>
    <t>(kg/m3 )</t>
  </si>
  <si>
    <t>mN/m</t>
  </si>
  <si>
    <t>( Pa.s)</t>
  </si>
  <si>
    <t>(kJ/kg.K )</t>
  </si>
  <si>
    <t>-</t>
  </si>
  <si>
    <t>Falfelület
Csőosztás
(mm)</t>
  </si>
  <si>
    <t>Mennyezet
Csőosztás
(mm)</t>
  </si>
  <si>
    <r>
      <t>Hűtési egység teljesítmény
W/m</t>
    </r>
    <r>
      <rPr>
        <b/>
        <vertAlign val="superscript"/>
        <sz val="10"/>
        <color indexed="9"/>
        <rFont val="Arial"/>
        <family val="2"/>
        <charset val="238"/>
      </rPr>
      <t>2</t>
    </r>
  </si>
  <si>
    <r>
      <t>Fűtési egység teljesítmény
W/m</t>
    </r>
    <r>
      <rPr>
        <b/>
        <vertAlign val="superscript"/>
        <sz val="10"/>
        <color indexed="9"/>
        <rFont val="Arial"/>
        <family val="2"/>
        <charset val="238"/>
      </rPr>
      <t>2</t>
    </r>
  </si>
  <si>
    <r>
      <t>o</t>
    </r>
    <r>
      <rPr>
        <b/>
        <sz val="10"/>
        <rFont val="Arial"/>
        <family val="2"/>
        <charset val="238"/>
      </rPr>
      <t>C</t>
    </r>
  </si>
  <si>
    <r>
      <t>m</t>
    </r>
    <r>
      <rPr>
        <b/>
        <vertAlign val="superscript"/>
        <sz val="10"/>
        <rFont val="Arial"/>
        <family val="2"/>
        <charset val="238"/>
      </rPr>
      <t>2</t>
    </r>
  </si>
  <si>
    <r>
      <t>Fűtés
Túlhőmérséklet
(</t>
    </r>
    <r>
      <rPr>
        <b/>
        <vertAlign val="superscript"/>
        <sz val="10"/>
        <color indexed="9"/>
        <rFont val="Arial"/>
        <family val="2"/>
        <charset val="238"/>
      </rPr>
      <t>o</t>
    </r>
    <r>
      <rPr>
        <b/>
        <sz val="10"/>
        <color indexed="9"/>
        <rFont val="Arial"/>
        <family val="2"/>
        <charset val="238"/>
      </rPr>
      <t>C)</t>
    </r>
  </si>
  <si>
    <r>
      <t>Hűtés
Túlhőmérséklet
(</t>
    </r>
    <r>
      <rPr>
        <b/>
        <vertAlign val="superscript"/>
        <sz val="10"/>
        <color indexed="9"/>
        <rFont val="Arial"/>
        <family val="2"/>
        <charset val="238"/>
      </rPr>
      <t>o</t>
    </r>
    <r>
      <rPr>
        <b/>
        <sz val="10"/>
        <color indexed="9"/>
        <rFont val="Arial"/>
        <family val="2"/>
        <charset val="238"/>
      </rPr>
      <t>C)</t>
    </r>
  </si>
  <si>
    <r>
      <t>Felhasznált
Mennyzet
(m</t>
    </r>
    <r>
      <rPr>
        <b/>
        <vertAlign val="superscript"/>
        <sz val="10"/>
        <color indexed="9"/>
        <rFont val="Arial"/>
        <family val="2"/>
        <charset val="238"/>
      </rPr>
      <t>2</t>
    </r>
    <r>
      <rPr>
        <b/>
        <sz val="10"/>
        <color indexed="9"/>
        <rFont val="Arial"/>
        <family val="2"/>
        <charset val="238"/>
      </rPr>
      <t>)</t>
    </r>
  </si>
  <si>
    <r>
      <t>Felhasznált 
Falfelület
(m</t>
    </r>
    <r>
      <rPr>
        <b/>
        <vertAlign val="superscript"/>
        <sz val="10"/>
        <color indexed="9"/>
        <rFont val="Arial"/>
        <family val="2"/>
        <charset val="238"/>
      </rPr>
      <t>2</t>
    </r>
    <r>
      <rPr>
        <b/>
        <sz val="10"/>
        <color indexed="9"/>
        <rFont val="Arial"/>
        <family val="2"/>
        <charset val="238"/>
      </rPr>
      <t>)</t>
    </r>
  </si>
  <si>
    <r>
      <t>o</t>
    </r>
    <r>
      <rPr>
        <sz val="10"/>
        <rFont val="Arial"/>
        <family val="2"/>
        <charset val="238"/>
      </rPr>
      <t>C</t>
    </r>
  </si>
  <si>
    <t>1</t>
  </si>
  <si>
    <t>2</t>
  </si>
  <si>
    <t>3</t>
  </si>
  <si>
    <t>4</t>
  </si>
  <si>
    <t>5</t>
  </si>
  <si>
    <t>6</t>
  </si>
  <si>
    <t>7</t>
  </si>
  <si>
    <t>8</t>
  </si>
  <si>
    <t>10</t>
  </si>
  <si>
    <t>11</t>
  </si>
  <si>
    <t>12</t>
  </si>
  <si>
    <t>13</t>
  </si>
  <si>
    <t>db</t>
  </si>
  <si>
    <t>9</t>
  </si>
  <si>
    <t>14</t>
  </si>
  <si>
    <t>15</t>
  </si>
  <si>
    <t>16</t>
  </si>
  <si>
    <t>17</t>
  </si>
  <si>
    <t>18</t>
  </si>
  <si>
    <t>19</t>
  </si>
  <si>
    <t>20</t>
  </si>
  <si>
    <t>Helyiség Hőmérséklet
Tél
(°C)</t>
  </si>
  <si>
    <t>Helyiség Hőmérséklet
Nyár
(°C)</t>
  </si>
  <si>
    <r>
      <t>Fal felület
(m</t>
    </r>
    <r>
      <rPr>
        <vertAlign val="superscript"/>
        <sz val="10"/>
        <rFont val="Arial"/>
        <family val="2"/>
        <charset val="238"/>
      </rPr>
      <t>2</t>
    </r>
    <r>
      <rPr>
        <sz val="10"/>
        <rFont val="Arial"/>
        <family val="2"/>
        <charset val="238"/>
      </rPr>
      <t>)</t>
    </r>
  </si>
  <si>
    <r>
      <t>Mennyezet felület
(m</t>
    </r>
    <r>
      <rPr>
        <vertAlign val="superscript"/>
        <sz val="10"/>
        <rFont val="Arial"/>
        <family val="2"/>
        <charset val="238"/>
      </rPr>
      <t>2</t>
    </r>
    <r>
      <rPr>
        <sz val="10"/>
        <rFont val="Arial"/>
        <family val="2"/>
        <charset val="238"/>
      </rPr>
      <t>)</t>
    </r>
  </si>
  <si>
    <r>
      <t>Fal felület
csőosztás
(mm</t>
    </r>
    <r>
      <rPr>
        <sz val="10"/>
        <rFont val="Arial"/>
        <family val="2"/>
        <charset val="238"/>
      </rPr>
      <t>)</t>
    </r>
  </si>
  <si>
    <r>
      <t>Mennyezet felület
Csőosztás
(mm</t>
    </r>
    <r>
      <rPr>
        <sz val="10"/>
        <rFont val="Arial"/>
        <family val="2"/>
        <charset val="238"/>
      </rPr>
      <t>)</t>
    </r>
  </si>
  <si>
    <t>Alap adatok</t>
  </si>
  <si>
    <r>
      <t>T</t>
    </r>
    <r>
      <rPr>
        <vertAlign val="subscript"/>
        <sz val="10"/>
        <rFont val="Arial"/>
        <family val="2"/>
        <charset val="238"/>
      </rPr>
      <t>C sup</t>
    </r>
  </si>
  <si>
    <r>
      <t>T</t>
    </r>
    <r>
      <rPr>
        <vertAlign val="subscript"/>
        <sz val="10"/>
        <rFont val="Arial"/>
        <family val="2"/>
        <charset val="238"/>
      </rPr>
      <t>C ret</t>
    </r>
  </si>
  <si>
    <r>
      <t>T</t>
    </r>
    <r>
      <rPr>
        <vertAlign val="subscript"/>
        <sz val="10"/>
        <rFont val="Arial"/>
        <family val="2"/>
        <charset val="238"/>
      </rPr>
      <t>H sup</t>
    </r>
  </si>
  <si>
    <r>
      <t>T</t>
    </r>
    <r>
      <rPr>
        <vertAlign val="subscript"/>
        <sz val="10"/>
        <rFont val="Arial"/>
        <family val="2"/>
        <charset val="238"/>
      </rPr>
      <t>H ret</t>
    </r>
  </si>
  <si>
    <t>cső osztás</t>
  </si>
  <si>
    <t>Maximum felület/kör</t>
  </si>
  <si>
    <t xml:space="preserve">Maximum regiszter hossz </t>
  </si>
  <si>
    <t>Leadható
Fűtési teljesítmény
(W)</t>
  </si>
  <si>
    <t>Leadható
Hűtési teljesítmény
(W)</t>
  </si>
  <si>
    <t>Számítások</t>
  </si>
  <si>
    <t>Anyagszükséglet</t>
  </si>
  <si>
    <t>WH-10x1,3-120</t>
  </si>
  <si>
    <t>WH-FR10/2m</t>
  </si>
  <si>
    <t>RP-KVA20/2,0</t>
  </si>
  <si>
    <t>RP-ACT1</t>
  </si>
  <si>
    <t>WH-T20/10/20</t>
  </si>
  <si>
    <t>WH-R20/10</t>
  </si>
  <si>
    <t>RP20x2-50-IS-B</t>
  </si>
  <si>
    <t>FT-V7A</t>
  </si>
  <si>
    <t>FT-V2A</t>
  </si>
  <si>
    <t>FT-V3A</t>
  </si>
  <si>
    <t>FT-V4A</t>
  </si>
  <si>
    <t>FT-V5A</t>
  </si>
  <si>
    <t>FT-V6A</t>
  </si>
  <si>
    <t>FT-V8A</t>
  </si>
  <si>
    <t>FT-V9A</t>
  </si>
  <si>
    <t>FT-V10A</t>
  </si>
  <si>
    <t>FT-V11A</t>
  </si>
  <si>
    <t>FT-V12A</t>
  </si>
  <si>
    <t>2 KÖRÖS OSZTÓ  GYŰJTŐ</t>
  </si>
  <si>
    <t>3 KÖRÖS OSZTÓ  GYŰJTŐ</t>
  </si>
  <si>
    <t>4 KÖRÖS OSZTÓ  GYŰJTŐ</t>
  </si>
  <si>
    <t>5 KÖRÖS OSZTÓ  GYŰJTŐ</t>
  </si>
  <si>
    <t>6 KÖRÖS OSZTÓ  GYŰJTŐ</t>
  </si>
  <si>
    <t>7 KÖRÖS OSZTÓ  GYŰJTŐ</t>
  </si>
  <si>
    <t>8 KÖRÖS OSZTÓ  GYŰJTŐ</t>
  </si>
  <si>
    <t>9 KÖRÖS OSZTÓ  GYŰJTŐ</t>
  </si>
  <si>
    <t>10 KÖRÖS OSZTÓ  GYŰJTŐ</t>
  </si>
  <si>
    <t>11 KÖRÖS OSZTÓ  GYŰJTŐ</t>
  </si>
  <si>
    <t>12 KÖRÖS OSZTÓ  GYŰJTŐ</t>
  </si>
  <si>
    <t>Válasszon osztó gyűjtőt!</t>
  </si>
  <si>
    <t>WH-SPV</t>
  </si>
  <si>
    <t>FALFŰTÉSCSŐ 120M</t>
  </si>
  <si>
    <t>RÖGZÍTŐ SÍN 2m</t>
  </si>
  <si>
    <t>3/4", 20-as csőhöz</t>
  </si>
  <si>
    <t>SZELEPMOZGATÓ 2 ERES 230V ALAPHELYZETBEN ZÁRT</t>
  </si>
  <si>
    <t>SZŰKÍTETT T IDOM 20/10/20</t>
  </si>
  <si>
    <t>SZŰKÍTŐ</t>
  </si>
  <si>
    <t>PEX-AL-PEX cső 20x2 mm/50m előszigetelt KÉK</t>
  </si>
  <si>
    <t>BUBORÉK LEVÁLASZTÓ,  KM. 1"</t>
  </si>
  <si>
    <t>Helyiség megnevezése</t>
  </si>
  <si>
    <t>Helyiség sorszáma</t>
  </si>
  <si>
    <t>Az elkészült méretezés és anyagjegyzék tájékoztató jellegű! Megrendelés esetén keresse műszaki kollégáinkat!</t>
  </si>
  <si>
    <t>Radopress 20x2mm kollektor vezeték csőhossza 
(m)</t>
  </si>
  <si>
    <t>FT-VK1</t>
  </si>
  <si>
    <t>FT-VK2</t>
  </si>
  <si>
    <t>FT-VK3</t>
  </si>
  <si>
    <t>FT-VK4</t>
  </si>
  <si>
    <t>Osztó-gyűjtő típusa</t>
  </si>
  <si>
    <t xml:space="preserve"> </t>
  </si>
  <si>
    <t>Elosztó szekrény fal mögé szerelhető 2-3 körös</t>
  </si>
  <si>
    <t>Elosztó szekrény fal mögé szerelhető  4-6 körös</t>
  </si>
  <si>
    <t>Elosztó szekrény fal mögé szerelhető 7-10 körös</t>
  </si>
  <si>
    <t>Elosztó szekrény fal mögé szerelhető 11-12 körös</t>
  </si>
  <si>
    <t>Csőhossz egy regiszterben
(m)</t>
  </si>
  <si>
    <t>Jelmagyarázat</t>
  </si>
  <si>
    <t>Kék cellák</t>
  </si>
  <si>
    <t>Felhasználó által felülírható adatok</t>
  </si>
  <si>
    <t>Felhasználó által nem felülírható számított adatok</t>
  </si>
  <si>
    <t>Regiszter:</t>
  </si>
  <si>
    <t>Csőosztás:</t>
  </si>
  <si>
    <t>Fűtési-hűtési kör:</t>
  </si>
  <si>
    <t>Kollektor vezeték</t>
  </si>
  <si>
    <t>Egy kollektorvezeték és az arra fefűzött regiszterek által alkotott rendszerrész.</t>
  </si>
  <si>
    <t>Fehér / szürke cellák</t>
  </si>
  <si>
    <t>A hőleadó felületbe integrált 10x1,3mm-es Radopress cső osztás távolsága miliméterben</t>
  </si>
  <si>
    <t>Osztótól induló, 20x2mm méretű, ötrétegű alumíniumbetétes Radopress csőrpár</t>
  </si>
  <si>
    <t>Ez az program kiegészítés a Pipelife alkalmazási segédletekhez.A felhasználóknak ismerniük kell a méretezési képleteket és alapelveket,beleértve azok alkalmazhatóságát és határértékeit.
Ennek a programnak az alkalmazása nem helyettesíti a témában jogosult tervezo mérnök által elvégzendő méretezést és méretési kérdésekben való döntést. Habár mindent elkövettünk, hogy tartalmazott információk pontosak legyenek azok pontosságát nem garantáljuk.Minden táblázatot,adatot, eredményt csak ajánlásként lehet kezelni.A program alkalmazása során kapott ajánlások más gyártó termékeire nem érvényesek.</t>
  </si>
  <si>
    <t>Egy, maximum 40m hosszú, 10x1,3mm-es Radopress csőből kialakított fűtő-hűtő felület</t>
  </si>
  <si>
    <t>Pipelife PPS10 vakolatos fűtő-hűtő rendszer teljesítmény és anyagszükséglet számoló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</si>
</sst>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10"/>
      <name val="Arial"/>
      <family val="2"/>
      <charset val="238"/>
    </font>
    <font>
      <sz val="10"/>
      <name val="Arial"/>
      <family val="2"/>
      <charset val="238"/>
    </font>
    <font>
      <vertAlign val="superscript"/>
      <sz val="10"/>
      <name val="Arial"/>
      <family val="2"/>
      <charset val="238"/>
    </font>
    <font>
      <sz val="10"/>
      <color indexed="10"/>
      <name val="Arial"/>
      <family val="2"/>
      <charset val="238"/>
    </font>
    <font>
      <b/>
      <sz val="10"/>
      <color indexed="10"/>
      <name val="Arial"/>
      <family val="2"/>
      <charset val="238"/>
    </font>
    <font>
      <sz val="10"/>
      <name val="Arial"/>
      <family val="2"/>
      <charset val="238"/>
    </font>
    <font>
      <sz val="10"/>
      <name val="Arial"/>
      <family val="2"/>
      <charset val="238"/>
    </font>
    <font>
      <b/>
      <sz val="10"/>
      <color indexed="18"/>
      <name val="Arial"/>
      <family val="2"/>
      <charset val="238"/>
    </font>
    <font>
      <b/>
      <vertAlign val="superscript"/>
      <sz val="10"/>
      <name val="Arial"/>
      <family val="2"/>
      <charset val="238"/>
    </font>
    <font>
      <b/>
      <sz val="12"/>
      <name val="Arial"/>
      <family val="2"/>
      <charset val="238"/>
    </font>
    <font>
      <sz val="10"/>
      <name val="Arial"/>
      <family val="2"/>
      <charset val="238"/>
    </font>
    <font>
      <b/>
      <sz val="10"/>
      <color indexed="12"/>
      <name val="Arial"/>
      <family val="2"/>
    </font>
    <font>
      <b/>
      <sz val="10"/>
      <name val="Symbol"/>
      <family val="1"/>
      <charset val="2"/>
    </font>
    <font>
      <b/>
      <sz val="10"/>
      <color indexed="12"/>
      <name val="Arial"/>
      <family val="2"/>
      <charset val="238"/>
    </font>
    <font>
      <vertAlign val="subscript"/>
      <sz val="10"/>
      <name val="Arial"/>
      <family val="2"/>
      <charset val="238"/>
    </font>
    <font>
      <b/>
      <i/>
      <sz val="10"/>
      <name val="Arial"/>
      <family val="2"/>
      <charset val="238"/>
    </font>
    <font>
      <b/>
      <i/>
      <vertAlign val="subscript"/>
      <sz val="10"/>
      <name val="Arial"/>
      <family val="2"/>
      <charset val="238"/>
    </font>
    <font>
      <b/>
      <i/>
      <vertAlign val="superscript"/>
      <sz val="10"/>
      <name val="Arial"/>
      <family val="2"/>
      <charset val="238"/>
    </font>
    <font>
      <b/>
      <sz val="10"/>
      <color indexed="9"/>
      <name val="Arial"/>
      <family val="2"/>
      <charset val="238"/>
    </font>
    <font>
      <b/>
      <vertAlign val="superscript"/>
      <sz val="10"/>
      <color indexed="9"/>
      <name val="Arial"/>
      <family val="2"/>
      <charset val="238"/>
    </font>
    <font>
      <sz val="9"/>
      <color indexed="81"/>
      <name val="Tahoma"/>
      <family val="2"/>
      <charset val="238"/>
    </font>
    <font>
      <b/>
      <sz val="10"/>
      <color theme="0"/>
      <name val="Arial"/>
      <family val="2"/>
      <charset val="238"/>
    </font>
    <font>
      <sz val="10"/>
      <color theme="0"/>
      <name val="Arial"/>
      <family val="2"/>
      <charset val="238"/>
    </font>
    <font>
      <b/>
      <sz val="10"/>
      <color rgb="FFFF0000"/>
      <name val="Arial"/>
      <family val="2"/>
      <charset val="238"/>
    </font>
    <font>
      <b/>
      <sz val="15"/>
      <color indexed="30"/>
      <name val="Arial"/>
      <family val="2"/>
    </font>
    <font>
      <b/>
      <sz val="12"/>
      <color indexed="30"/>
      <name val="Arial"/>
      <family val="2"/>
    </font>
    <font>
      <sz val="10"/>
      <color indexed="8"/>
      <name val="Arial"/>
      <family val="2"/>
    </font>
    <font>
      <sz val="10"/>
      <color rgb="FFFF0000"/>
      <name val="Arial"/>
      <family val="2"/>
      <charset val="238"/>
    </font>
    <font>
      <sz val="8"/>
      <color rgb="FF000000"/>
      <name val="Tahoma"/>
      <family val="2"/>
      <charset val="238"/>
    </font>
  </fonts>
  <fills count="15">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70C0"/>
        <bgColor indexed="64"/>
      </patternFill>
    </fill>
    <fill>
      <patternFill patternType="solid">
        <fgColor theme="0"/>
        <bgColor indexed="64"/>
      </patternFill>
    </fill>
    <fill>
      <patternFill patternType="solid">
        <fgColor rgb="FFCCECFF"/>
        <bgColor indexed="64"/>
      </patternFill>
    </fill>
    <fill>
      <patternFill patternType="solid">
        <fgColor rgb="FF99CCFF"/>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style="medium">
        <color indexed="64"/>
      </right>
      <top/>
      <bottom style="thin">
        <color theme="0"/>
      </bottom>
      <diagonal/>
    </border>
    <border>
      <left/>
      <right/>
      <top style="medium">
        <color indexed="64"/>
      </top>
      <bottom style="thin">
        <color theme="0"/>
      </bottom>
      <diagonal/>
    </border>
    <border>
      <left style="medium">
        <color indexed="64"/>
      </left>
      <right/>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4" fillId="0" borderId="0"/>
    <xf numFmtId="0" fontId="1" fillId="0" borderId="0"/>
    <xf numFmtId="0" fontId="2" fillId="0" borderId="0"/>
  </cellStyleXfs>
  <cellXfs count="266">
    <xf numFmtId="0" fontId="0" fillId="0" borderId="0" xfId="0"/>
    <xf numFmtId="0" fontId="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vertical="center" wrapText="1"/>
    </xf>
    <xf numFmtId="1" fontId="10" fillId="0" borderId="0"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0" fontId="13" fillId="6" borderId="1" xfId="0" applyFont="1" applyFill="1" applyBorder="1" applyAlignment="1">
      <alignment horizontal="left" vertical="center" wrapText="1"/>
    </xf>
    <xf numFmtId="0" fontId="9" fillId="6" borderId="2" xfId="0" applyFont="1" applyFill="1" applyBorder="1" applyAlignment="1">
      <alignment horizontal="center" vertical="center" wrapText="1"/>
    </xf>
    <xf numFmtId="1" fontId="9" fillId="6" borderId="2"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1" fontId="25" fillId="7" borderId="0" xfId="0" applyNumberFormat="1" applyFont="1" applyFill="1" applyBorder="1" applyAlignment="1">
      <alignment horizontal="center" vertical="center" wrapText="1"/>
    </xf>
    <xf numFmtId="2" fontId="9" fillId="6" borderId="2"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1" fontId="4" fillId="6" borderId="2" xfId="0" applyNumberFormat="1" applyFont="1" applyFill="1" applyBorder="1" applyAlignment="1">
      <alignment horizontal="center" vertical="center" wrapText="1"/>
    </xf>
    <xf numFmtId="2" fontId="4" fillId="6" borderId="2"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 fontId="25"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8" borderId="0" xfId="0" applyFont="1" applyFill="1" applyBorder="1" applyAlignment="1">
      <alignment horizontal="center" vertical="center" wrapText="1"/>
    </xf>
    <xf numFmtId="1" fontId="4" fillId="8" borderId="7" xfId="0" applyNumberFormat="1" applyFont="1" applyFill="1" applyBorder="1" applyAlignment="1">
      <alignment horizontal="center" vertical="center" wrapText="1"/>
    </xf>
    <xf numFmtId="0" fontId="4" fillId="8" borderId="0" xfId="0" applyFont="1" applyFill="1" applyBorder="1" applyAlignment="1">
      <alignment vertical="center" wrapText="1"/>
    </xf>
    <xf numFmtId="1" fontId="4" fillId="8" borderId="0" xfId="0" applyNumberFormat="1" applyFont="1" applyFill="1" applyBorder="1" applyAlignment="1">
      <alignment horizontal="center" vertical="center" wrapText="1"/>
    </xf>
    <xf numFmtId="2" fontId="4" fillId="8" borderId="0" xfId="0" applyNumberFormat="1" applyFont="1" applyFill="1" applyBorder="1" applyAlignment="1">
      <alignment horizontal="center" vertical="center" wrapText="1"/>
    </xf>
    <xf numFmtId="1" fontId="4" fillId="9" borderId="0" xfId="0" applyNumberFormat="1" applyFont="1" applyFill="1" applyBorder="1" applyAlignment="1">
      <alignment horizontal="center" vertical="center" wrapText="1"/>
    </xf>
    <xf numFmtId="0" fontId="4" fillId="8" borderId="9" xfId="0" applyFont="1" applyFill="1" applyBorder="1" applyAlignment="1">
      <alignment horizontal="left" vertical="center" wrapText="1"/>
    </xf>
    <xf numFmtId="2" fontId="4" fillId="8" borderId="12" xfId="0" applyNumberFormat="1" applyFont="1" applyFill="1" applyBorder="1" applyAlignment="1">
      <alignment horizontal="center" vertical="center" wrapText="1"/>
    </xf>
    <xf numFmtId="1" fontId="4" fillId="10" borderId="12"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0" fontId="2" fillId="13" borderId="20" xfId="0" applyFont="1" applyFill="1" applyBorder="1" applyAlignment="1" applyProtection="1">
      <alignment horizontal="center" vertical="center" wrapText="1"/>
      <protection locked="0"/>
    </xf>
    <xf numFmtId="0" fontId="2" fillId="13" borderId="0" xfId="0"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165" fontId="0" fillId="13" borderId="0" xfId="0" applyNumberFormat="1" applyFill="1" applyBorder="1" applyAlignment="1" applyProtection="1">
      <alignment horizontal="center"/>
      <protection locked="0"/>
    </xf>
    <xf numFmtId="165" fontId="0" fillId="13" borderId="0" xfId="0" applyNumberFormat="1" applyFill="1" applyBorder="1" applyAlignment="1" applyProtection="1">
      <alignment horizontal="center" vertical="center"/>
      <protection locked="0"/>
    </xf>
    <xf numFmtId="1" fontId="0" fillId="13" borderId="0" xfId="0" applyNumberFormat="1" applyFill="1" applyBorder="1" applyAlignment="1" applyProtection="1">
      <alignment horizontal="center" vertical="center"/>
      <protection locked="0"/>
    </xf>
    <xf numFmtId="165" fontId="0" fillId="13" borderId="14" xfId="0" applyNumberFormat="1" applyFill="1" applyBorder="1" applyAlignment="1" applyProtection="1">
      <alignment horizontal="center"/>
      <protection locked="0"/>
    </xf>
    <xf numFmtId="165" fontId="0" fillId="13" borderId="14" xfId="0" applyNumberFormat="1" applyFill="1" applyBorder="1" applyAlignment="1" applyProtection="1">
      <alignment horizontal="center" vertical="center"/>
      <protection locked="0"/>
    </xf>
    <xf numFmtId="1" fontId="0" fillId="13" borderId="14" xfId="0" applyNumberFormat="1" applyFill="1" applyBorder="1" applyAlignment="1" applyProtection="1">
      <alignment horizontal="center" vertical="center"/>
      <protection locked="0"/>
    </xf>
    <xf numFmtId="3" fontId="0" fillId="13" borderId="22" xfId="0" applyNumberFormat="1" applyFill="1" applyBorder="1" applyAlignment="1" applyProtection="1">
      <alignment horizontal="center" vertical="center"/>
      <protection locked="0"/>
    </xf>
    <xf numFmtId="3" fontId="0" fillId="13" borderId="24" xfId="0" applyNumberFormat="1" applyFill="1" applyBorder="1" applyAlignment="1" applyProtection="1">
      <alignment horizontal="center" vertical="center"/>
      <protection locked="0"/>
    </xf>
    <xf numFmtId="2" fontId="2" fillId="13" borderId="12" xfId="0" applyNumberFormat="1" applyFont="1" applyFill="1" applyBorder="1" applyAlignment="1" applyProtection="1">
      <alignment horizontal="left" vertical="center"/>
      <protection locked="0"/>
    </xf>
    <xf numFmtId="165" fontId="0" fillId="13" borderId="29" xfId="0" applyNumberFormat="1" applyFill="1" applyBorder="1" applyAlignment="1" applyProtection="1">
      <alignment horizontal="center"/>
      <protection locked="0"/>
    </xf>
    <xf numFmtId="165" fontId="0" fillId="13" borderId="29" xfId="0" applyNumberFormat="1" applyFill="1" applyBorder="1" applyAlignment="1" applyProtection="1">
      <alignment horizontal="center" vertical="center"/>
      <protection locked="0"/>
    </xf>
    <xf numFmtId="1" fontId="0" fillId="13" borderId="29" xfId="0" applyNumberFormat="1" applyFill="1" applyBorder="1" applyAlignment="1" applyProtection="1">
      <alignment horizontal="center" vertical="center"/>
      <protection locked="0"/>
    </xf>
    <xf numFmtId="3" fontId="0" fillId="13" borderId="30" xfId="0" applyNumberFormat="1" applyFill="1" applyBorder="1" applyAlignment="1" applyProtection="1">
      <alignment horizontal="center" vertical="center"/>
      <protection locked="0"/>
    </xf>
    <xf numFmtId="165" fontId="0" fillId="14" borderId="0" xfId="0" applyNumberFormat="1" applyFill="1" applyBorder="1" applyAlignment="1" applyProtection="1">
      <alignment horizontal="center"/>
      <protection locked="0"/>
    </xf>
    <xf numFmtId="165" fontId="0" fillId="14" borderId="0" xfId="0" applyNumberFormat="1" applyFill="1" applyBorder="1" applyAlignment="1" applyProtection="1">
      <alignment horizontal="center" vertical="center"/>
      <protection locked="0"/>
    </xf>
    <xf numFmtId="1" fontId="0" fillId="14" borderId="0" xfId="0" applyNumberFormat="1" applyFill="1" applyBorder="1" applyAlignment="1" applyProtection="1">
      <alignment horizontal="center" vertical="center"/>
      <protection locked="0"/>
    </xf>
    <xf numFmtId="3" fontId="0" fillId="14" borderId="22" xfId="0" applyNumberFormat="1" applyFill="1" applyBorder="1" applyAlignment="1" applyProtection="1">
      <alignment horizontal="center" vertical="center"/>
      <protection locked="0"/>
    </xf>
    <xf numFmtId="165" fontId="0" fillId="14" borderId="29" xfId="0" applyNumberFormat="1" applyFill="1" applyBorder="1" applyAlignment="1" applyProtection="1">
      <alignment horizontal="center"/>
      <protection locked="0"/>
    </xf>
    <xf numFmtId="165" fontId="0" fillId="14" borderId="29" xfId="0" applyNumberFormat="1" applyFill="1" applyBorder="1" applyAlignment="1" applyProtection="1">
      <alignment horizontal="center" vertical="center"/>
      <protection locked="0"/>
    </xf>
    <xf numFmtId="1" fontId="0" fillId="14" borderId="29" xfId="0" applyNumberFormat="1" applyFill="1" applyBorder="1" applyAlignment="1" applyProtection="1">
      <alignment horizontal="center" vertical="center"/>
      <protection locked="0"/>
    </xf>
    <xf numFmtId="3" fontId="0" fillId="14" borderId="30" xfId="0" applyNumberFormat="1" applyFill="1" applyBorder="1" applyAlignment="1" applyProtection="1">
      <alignment horizontal="center" vertical="center"/>
      <protection locked="0"/>
    </xf>
    <xf numFmtId="2" fontId="4" fillId="12" borderId="0" xfId="0" applyNumberFormat="1" applyFont="1" applyFill="1" applyAlignment="1" applyProtection="1">
      <alignment horizontal="center" vertical="center"/>
    </xf>
    <xf numFmtId="0" fontId="0" fillId="12" borderId="0" xfId="0" applyFill="1" applyProtection="1"/>
    <xf numFmtId="165" fontId="0" fillId="12" borderId="0" xfId="0" applyNumberFormat="1" applyFill="1" applyAlignment="1" applyProtection="1">
      <alignment horizontal="center" vertical="center"/>
    </xf>
    <xf numFmtId="1" fontId="0" fillId="12" borderId="0" xfId="0" applyNumberFormat="1" applyFill="1" applyAlignment="1" applyProtection="1">
      <alignment horizontal="center" vertical="center"/>
    </xf>
    <xf numFmtId="1" fontId="0" fillId="12" borderId="0" xfId="0" applyNumberFormat="1" applyFill="1" applyAlignment="1" applyProtection="1">
      <alignment vertical="center"/>
    </xf>
    <xf numFmtId="3" fontId="0" fillId="12" borderId="0" xfId="0" applyNumberFormat="1" applyFill="1" applyAlignment="1" applyProtection="1">
      <alignment vertical="center"/>
    </xf>
    <xf numFmtId="2" fontId="0" fillId="12" borderId="0" xfId="0" applyNumberFormat="1" applyFill="1" applyAlignment="1" applyProtection="1">
      <alignment vertical="center"/>
    </xf>
    <xf numFmtId="0" fontId="28" fillId="12" borderId="0" xfId="0" applyFont="1" applyFill="1" applyProtection="1"/>
    <xf numFmtId="0" fontId="0" fillId="12" borderId="0" xfId="0" applyFill="1" applyAlignment="1" applyProtection="1">
      <alignment wrapText="1"/>
    </xf>
    <xf numFmtId="2" fontId="0" fillId="12" borderId="0" xfId="0" applyNumberFormat="1" applyFill="1" applyAlignment="1" applyProtection="1">
      <alignment horizontal="center" vertical="center"/>
    </xf>
    <xf numFmtId="0" fontId="29" fillId="12" borderId="0" xfId="0" applyFont="1" applyFill="1" applyProtection="1"/>
    <xf numFmtId="0" fontId="2" fillId="12" borderId="19" xfId="0" applyFont="1" applyFill="1" applyBorder="1" applyAlignment="1" applyProtection="1">
      <alignment horizontal="left" vertical="center"/>
    </xf>
    <xf numFmtId="2" fontId="2" fillId="12" borderId="20" xfId="0" applyNumberFormat="1" applyFont="1" applyFill="1" applyBorder="1" applyAlignment="1" applyProtection="1">
      <alignment vertical="center"/>
    </xf>
    <xf numFmtId="0" fontId="6" fillId="12" borderId="20" xfId="0" applyFont="1" applyFill="1" applyBorder="1" applyAlignment="1" applyProtection="1">
      <alignment horizontal="center" vertical="center" wrapText="1"/>
    </xf>
    <xf numFmtId="3" fontId="0" fillId="12" borderId="20" xfId="0" applyNumberFormat="1" applyFill="1" applyBorder="1" applyAlignment="1" applyProtection="1">
      <alignment vertical="center"/>
    </xf>
    <xf numFmtId="2" fontId="0" fillId="12" borderId="21" xfId="0" applyNumberFormat="1" applyFill="1" applyBorder="1" applyAlignment="1" applyProtection="1">
      <alignment vertical="center"/>
    </xf>
    <xf numFmtId="0" fontId="2" fillId="12" borderId="12" xfId="0" applyFont="1" applyFill="1" applyBorder="1" applyAlignment="1" applyProtection="1">
      <alignment horizontal="left" vertical="center"/>
    </xf>
    <xf numFmtId="2" fontId="2" fillId="12" borderId="0" xfId="0" applyNumberFormat="1" applyFont="1" applyFill="1" applyBorder="1" applyAlignment="1" applyProtection="1">
      <alignment vertical="center"/>
    </xf>
    <xf numFmtId="0" fontId="6" fillId="12" borderId="0" xfId="0" applyFont="1" applyFill="1" applyBorder="1" applyAlignment="1" applyProtection="1">
      <alignment horizontal="center" vertical="center" wrapText="1"/>
    </xf>
    <xf numFmtId="165" fontId="0" fillId="12" borderId="0" xfId="0" applyNumberFormat="1" applyFill="1" applyBorder="1" applyAlignment="1" applyProtection="1">
      <alignment horizontal="center" vertical="center"/>
    </xf>
    <xf numFmtId="1" fontId="0" fillId="12" borderId="0" xfId="0" applyNumberFormat="1" applyFill="1" applyBorder="1" applyAlignment="1" applyProtection="1">
      <alignment horizontal="center" vertical="center"/>
    </xf>
    <xf numFmtId="1" fontId="0" fillId="12" borderId="0" xfId="0" applyNumberFormat="1" applyFill="1" applyBorder="1" applyAlignment="1" applyProtection="1">
      <alignment vertical="center"/>
    </xf>
    <xf numFmtId="3" fontId="0" fillId="12" borderId="0" xfId="0" applyNumberFormat="1" applyFill="1" applyBorder="1" applyAlignment="1" applyProtection="1">
      <alignment vertical="center"/>
    </xf>
    <xf numFmtId="2" fontId="0" fillId="12" borderId="22" xfId="0" applyNumberFormat="1" applyFill="1" applyBorder="1" applyAlignment="1" applyProtection="1">
      <alignment vertical="center"/>
    </xf>
    <xf numFmtId="0" fontId="2" fillId="12" borderId="23" xfId="0" applyFont="1" applyFill="1" applyBorder="1" applyAlignment="1" applyProtection="1">
      <alignment horizontal="left" vertical="center"/>
    </xf>
    <xf numFmtId="2" fontId="2" fillId="12" borderId="14" xfId="0" applyNumberFormat="1" applyFont="1" applyFill="1" applyBorder="1" applyAlignment="1" applyProtection="1">
      <alignment vertical="center"/>
    </xf>
    <xf numFmtId="0" fontId="6" fillId="12" borderId="14" xfId="0" applyFont="1" applyFill="1" applyBorder="1" applyAlignment="1" applyProtection="1">
      <alignment horizontal="center" vertical="center" wrapText="1"/>
    </xf>
    <xf numFmtId="3" fontId="0" fillId="12" borderId="14" xfId="0" applyNumberFormat="1" applyFill="1" applyBorder="1" applyAlignment="1" applyProtection="1">
      <alignment vertical="center"/>
    </xf>
    <xf numFmtId="2" fontId="0" fillId="12" borderId="24" xfId="0" applyNumberFormat="1" applyFill="1" applyBorder="1" applyAlignment="1" applyProtection="1">
      <alignment vertical="center"/>
    </xf>
    <xf numFmtId="0" fontId="2" fillId="12" borderId="0" xfId="0" applyFont="1" applyFill="1" applyBorder="1" applyAlignment="1" applyProtection="1">
      <alignment horizontal="left" vertical="center"/>
    </xf>
    <xf numFmtId="0" fontId="2" fillId="12" borderId="0" xfId="0" applyFont="1" applyFill="1" applyBorder="1" applyAlignment="1" applyProtection="1">
      <alignment horizontal="center" vertical="center" wrapText="1"/>
    </xf>
    <xf numFmtId="2" fontId="2" fillId="12" borderId="0" xfId="0" applyNumberFormat="1" applyFont="1" applyFill="1" applyAlignment="1" applyProtection="1">
      <alignment vertical="center"/>
    </xf>
    <xf numFmtId="0" fontId="2" fillId="12" borderId="31" xfId="0" applyFont="1" applyFill="1" applyBorder="1" applyAlignment="1" applyProtection="1">
      <alignment horizontal="center" vertical="center"/>
    </xf>
    <xf numFmtId="0" fontId="2" fillId="12" borderId="32" xfId="0" applyFont="1" applyFill="1" applyBorder="1" applyAlignment="1" applyProtection="1">
      <alignment horizontal="center" vertical="center"/>
    </xf>
    <xf numFmtId="165" fontId="0" fillId="12" borderId="32" xfId="0" applyNumberFormat="1" applyFill="1" applyBorder="1" applyAlignment="1" applyProtection="1">
      <alignment horizontal="center" vertical="center" wrapText="1"/>
    </xf>
    <xf numFmtId="165" fontId="2" fillId="12" borderId="32" xfId="0" applyNumberFormat="1" applyFont="1" applyFill="1" applyBorder="1" applyAlignment="1" applyProtection="1">
      <alignment horizontal="center" vertical="center" wrapText="1"/>
    </xf>
    <xf numFmtId="1" fontId="2" fillId="12" borderId="32" xfId="0" applyNumberFormat="1" applyFont="1" applyFill="1" applyBorder="1" applyAlignment="1" applyProtection="1">
      <alignment horizontal="center" vertical="center" wrapText="1"/>
    </xf>
    <xf numFmtId="3" fontId="2" fillId="12" borderId="32" xfId="0" applyNumberFormat="1" applyFont="1" applyFill="1" applyBorder="1" applyAlignment="1" applyProtection="1">
      <alignment horizontal="center" vertical="center" wrapText="1"/>
    </xf>
    <xf numFmtId="3" fontId="2" fillId="12" borderId="33" xfId="0" applyNumberFormat="1" applyFont="1" applyFill="1" applyBorder="1" applyAlignment="1" applyProtection="1">
      <alignment horizontal="center" vertical="center" wrapText="1"/>
    </xf>
    <xf numFmtId="3" fontId="0" fillId="8" borderId="0" xfId="0" applyNumberFormat="1" applyFill="1" applyBorder="1" applyAlignment="1" applyProtection="1">
      <alignment horizontal="center" vertical="center"/>
    </xf>
    <xf numFmtId="3" fontId="0" fillId="12" borderId="0" xfId="0" applyNumberFormat="1" applyFill="1" applyBorder="1" applyAlignment="1" applyProtection="1">
      <alignment horizontal="center" vertical="center"/>
    </xf>
    <xf numFmtId="3" fontId="0" fillId="8" borderId="29" xfId="0" applyNumberFormat="1" applyFill="1" applyBorder="1" applyAlignment="1" applyProtection="1">
      <alignment horizontal="center" vertical="center"/>
    </xf>
    <xf numFmtId="3" fontId="0" fillId="12" borderId="29" xfId="0" applyNumberFormat="1" applyFill="1" applyBorder="1" applyAlignment="1" applyProtection="1">
      <alignment horizontal="center" vertical="center"/>
    </xf>
    <xf numFmtId="3" fontId="0" fillId="12" borderId="14" xfId="0" applyNumberFormat="1" applyFill="1" applyBorder="1" applyAlignment="1" applyProtection="1">
      <alignment horizontal="center" vertical="center"/>
    </xf>
    <xf numFmtId="49" fontId="2" fillId="12" borderId="0" xfId="0" applyNumberFormat="1" applyFont="1" applyFill="1" applyAlignment="1" applyProtection="1">
      <alignment horizontal="center"/>
    </xf>
    <xf numFmtId="165" fontId="0" fillId="12" borderId="0" xfId="0" applyNumberFormat="1" applyFill="1" applyAlignment="1" applyProtection="1">
      <alignment horizontal="center"/>
    </xf>
    <xf numFmtId="2" fontId="0" fillId="0" borderId="0" xfId="0" applyNumberFormat="1" applyFill="1" applyAlignment="1" applyProtection="1">
      <alignment vertical="center"/>
    </xf>
    <xf numFmtId="49" fontId="2" fillId="14" borderId="12" xfId="0" applyNumberFormat="1" applyFont="1" applyFill="1" applyBorder="1" applyAlignment="1" applyProtection="1">
      <alignment horizontal="center"/>
      <protection locked="0"/>
    </xf>
    <xf numFmtId="0" fontId="2" fillId="14" borderId="0" xfId="0" applyFont="1" applyFill="1" applyBorder="1" applyProtection="1">
      <protection locked="0"/>
    </xf>
    <xf numFmtId="49" fontId="2" fillId="13" borderId="12" xfId="0" applyNumberFormat="1" applyFont="1" applyFill="1" applyBorder="1" applyAlignment="1" applyProtection="1">
      <alignment horizontal="center"/>
      <protection locked="0"/>
    </xf>
    <xf numFmtId="0" fontId="2" fillId="13" borderId="0" xfId="0" applyFont="1" applyFill="1" applyBorder="1" applyProtection="1">
      <protection locked="0"/>
    </xf>
    <xf numFmtId="49" fontId="2" fillId="14" borderId="28" xfId="0" applyNumberFormat="1" applyFont="1" applyFill="1" applyBorder="1" applyAlignment="1" applyProtection="1">
      <alignment horizontal="center"/>
      <protection locked="0"/>
    </xf>
    <xf numFmtId="0" fontId="2" fillId="14" borderId="29" xfId="0" applyFont="1" applyFill="1" applyBorder="1" applyProtection="1">
      <protection locked="0"/>
    </xf>
    <xf numFmtId="49" fontId="2" fillId="13" borderId="28" xfId="0" applyNumberFormat="1" applyFont="1" applyFill="1" applyBorder="1" applyAlignment="1" applyProtection="1">
      <alignment horizontal="center"/>
      <protection locked="0"/>
    </xf>
    <xf numFmtId="0" fontId="2" fillId="13" borderId="29" xfId="0" applyFont="1" applyFill="1" applyBorder="1" applyProtection="1">
      <protection locked="0"/>
    </xf>
    <xf numFmtId="49" fontId="2" fillId="13" borderId="23" xfId="0" applyNumberFormat="1" applyFont="1" applyFill="1" applyBorder="1" applyAlignment="1" applyProtection="1">
      <alignment horizontal="center"/>
      <protection locked="0"/>
    </xf>
    <xf numFmtId="0" fontId="2" fillId="13" borderId="14" xfId="0" applyFont="1" applyFill="1" applyBorder="1" applyProtection="1">
      <protection locked="0"/>
    </xf>
    <xf numFmtId="2" fontId="0" fillId="0" borderId="0" xfId="0" applyNumberFormat="1" applyFill="1" applyAlignment="1" applyProtection="1">
      <alignment horizontal="center" vertical="center"/>
      <protection locked="0" hidden="1"/>
    </xf>
    <xf numFmtId="0" fontId="0" fillId="0" borderId="0" xfId="0" applyAlignment="1" applyProtection="1">
      <alignment vertical="center"/>
      <protection locked="0" hidden="1"/>
    </xf>
    <xf numFmtId="2" fontId="4" fillId="3" borderId="0" xfId="0" applyNumberFormat="1" applyFont="1" applyFill="1" applyAlignment="1" applyProtection="1">
      <alignment horizontal="center" vertical="center"/>
      <protection locked="0" hidden="1"/>
    </xf>
    <xf numFmtId="0" fontId="4" fillId="4" borderId="0" xfId="0" applyFont="1" applyFill="1" applyAlignment="1" applyProtection="1">
      <alignment horizontal="center" vertical="center"/>
      <protection locked="0" hidden="1"/>
    </xf>
    <xf numFmtId="0" fontId="2" fillId="0" borderId="0" xfId="0" applyFont="1" applyBorder="1" applyAlignment="1" applyProtection="1">
      <alignment horizontal="center" vertical="center" wrapText="1"/>
      <protection locked="0" hidden="1"/>
    </xf>
    <xf numFmtId="0" fontId="2" fillId="0" borderId="0" xfId="0" applyFont="1" applyAlignment="1" applyProtection="1">
      <alignment vertical="center"/>
      <protection locked="0" hidden="1"/>
    </xf>
    <xf numFmtId="0" fontId="31" fillId="0" borderId="0" xfId="0" applyFont="1" applyAlignment="1" applyProtection="1">
      <alignment vertical="center"/>
      <protection locked="0" hidden="1"/>
    </xf>
    <xf numFmtId="0" fontId="4" fillId="2" borderId="3" xfId="0" applyFont="1" applyFill="1" applyBorder="1" applyAlignment="1" applyProtection="1">
      <alignment vertical="center"/>
      <protection locked="0" hidden="1"/>
    </xf>
    <xf numFmtId="0" fontId="15" fillId="0" borderId="5" xfId="0" applyFont="1" applyBorder="1" applyAlignment="1" applyProtection="1">
      <alignment horizontal="right" vertical="center"/>
      <protection locked="0" hidden="1"/>
    </xf>
    <xf numFmtId="0" fontId="2" fillId="0" borderId="0" xfId="0" applyFont="1" applyFill="1" applyAlignment="1" applyProtection="1">
      <alignment horizontal="left" vertical="center"/>
      <protection locked="0" hidden="1"/>
    </xf>
    <xf numFmtId="0" fontId="0" fillId="0" borderId="0" xfId="0" applyAlignment="1" applyProtection="1">
      <alignment horizontal="left" vertical="center"/>
      <protection locked="0" hidden="1"/>
    </xf>
    <xf numFmtId="0" fontId="4" fillId="2" borderId="9" xfId="0" applyFont="1" applyFill="1" applyBorder="1" applyAlignment="1" applyProtection="1">
      <alignment vertical="center"/>
      <protection locked="0" hidden="1"/>
    </xf>
    <xf numFmtId="0" fontId="8" fillId="0" borderId="10" xfId="0" applyFont="1" applyFill="1" applyBorder="1" applyAlignment="1" applyProtection="1">
      <alignment horizontal="right" vertical="center"/>
      <protection locked="0" hidden="1"/>
    </xf>
    <xf numFmtId="0" fontId="4" fillId="0" borderId="0" xfId="0" applyFont="1" applyFill="1" applyBorder="1" applyAlignment="1" applyProtection="1">
      <alignment vertical="center"/>
      <protection locked="0" hidden="1"/>
    </xf>
    <xf numFmtId="2" fontId="13" fillId="0" borderId="34" xfId="0" applyNumberFormat="1" applyFont="1" applyFill="1" applyBorder="1" applyAlignment="1" applyProtection="1">
      <alignment horizontal="center" vertical="center" wrapText="1"/>
      <protection locked="0" hidden="1"/>
    </xf>
    <xf numFmtId="164" fontId="8" fillId="0" borderId="10" xfId="0" applyNumberFormat="1" applyFont="1" applyFill="1" applyBorder="1" applyAlignment="1" applyProtection="1">
      <alignment horizontal="right" vertical="center"/>
      <protection locked="0" hidden="1"/>
    </xf>
    <xf numFmtId="0" fontId="0" fillId="0" borderId="0" xfId="0" applyFill="1" applyBorder="1" applyAlignment="1" applyProtection="1">
      <alignment vertical="center"/>
      <protection locked="0" hidden="1"/>
    </xf>
    <xf numFmtId="0" fontId="4" fillId="2" borderId="6" xfId="0" applyFont="1" applyFill="1" applyBorder="1" applyAlignment="1" applyProtection="1">
      <alignment vertical="center"/>
      <protection locked="0" hidden="1"/>
    </xf>
    <xf numFmtId="0" fontId="17" fillId="0" borderId="8" xfId="0" applyFont="1" applyFill="1" applyBorder="1" applyAlignment="1" applyProtection="1">
      <alignment horizontal="right" vertical="center"/>
      <protection locked="0" hidden="1"/>
    </xf>
    <xf numFmtId="0" fontId="4" fillId="0" borderId="0" xfId="0" applyFont="1" applyFill="1" applyBorder="1" applyAlignment="1" applyProtection="1">
      <alignment horizontal="center" vertical="center"/>
      <protection locked="0" hidden="1"/>
    </xf>
    <xf numFmtId="0" fontId="0" fillId="0" borderId="0" xfId="0" applyAlignment="1" applyProtection="1">
      <alignment horizontal="center" vertical="center"/>
      <protection locked="0" hidden="1"/>
    </xf>
    <xf numFmtId="2" fontId="14" fillId="0" borderId="0" xfId="0" applyNumberFormat="1" applyFont="1" applyFill="1" applyAlignment="1" applyProtection="1">
      <alignment horizontal="center" vertical="center"/>
      <protection locked="0" hidden="1"/>
    </xf>
    <xf numFmtId="0" fontId="4" fillId="2" borderId="3" xfId="0" applyFont="1" applyFill="1" applyBorder="1" applyAlignment="1" applyProtection="1">
      <alignment horizontal="center"/>
      <protection locked="0" hidden="1"/>
    </xf>
    <xf numFmtId="0" fontId="4" fillId="2" borderId="11" xfId="0" applyFont="1" applyFill="1" applyBorder="1" applyAlignment="1" applyProtection="1">
      <alignment horizontal="center"/>
      <protection locked="0" hidden="1"/>
    </xf>
    <xf numFmtId="2" fontId="4" fillId="2" borderId="4" xfId="0" applyNumberFormat="1" applyFont="1" applyFill="1" applyBorder="1" applyAlignment="1" applyProtection="1">
      <alignment horizontal="center" vertical="center"/>
      <protection locked="0" hidden="1"/>
    </xf>
    <xf numFmtId="0" fontId="4" fillId="2" borderId="4" xfId="0" applyFont="1" applyFill="1" applyBorder="1" applyAlignment="1" applyProtection="1">
      <alignment horizontal="center"/>
      <protection locked="0" hidden="1"/>
    </xf>
    <xf numFmtId="0" fontId="4" fillId="2" borderId="5" xfId="0" applyFont="1" applyFill="1" applyBorder="1" applyAlignment="1" applyProtection="1">
      <alignment horizontal="center"/>
      <protection locked="0" hidden="1"/>
    </xf>
    <xf numFmtId="0" fontId="19" fillId="2" borderId="9" xfId="1" applyFont="1" applyFill="1" applyBorder="1" applyAlignment="1" applyProtection="1">
      <alignment horizontal="center"/>
      <protection locked="0" hidden="1"/>
    </xf>
    <xf numFmtId="2" fontId="4" fillId="2" borderId="12" xfId="0" applyNumberFormat="1" applyFont="1" applyFill="1" applyBorder="1" applyAlignment="1" applyProtection="1">
      <alignment horizontal="center" vertical="center"/>
      <protection locked="0" hidden="1"/>
    </xf>
    <xf numFmtId="2" fontId="4" fillId="2" borderId="0" xfId="0" applyNumberFormat="1" applyFont="1" applyFill="1" applyBorder="1" applyAlignment="1" applyProtection="1">
      <alignment horizontal="center" vertical="center"/>
      <protection locked="0" hidden="1"/>
    </xf>
    <xf numFmtId="0" fontId="4" fillId="2" borderId="0" xfId="1" applyFont="1" applyFill="1" applyBorder="1" applyAlignment="1" applyProtection="1">
      <alignment horizontal="center"/>
      <protection locked="0" hidden="1"/>
    </xf>
    <xf numFmtId="0" fontId="19" fillId="2" borderId="10" xfId="1" applyFont="1" applyFill="1" applyBorder="1" applyAlignment="1" applyProtection="1">
      <alignment horizontal="center"/>
      <protection locked="0" hidden="1"/>
    </xf>
    <xf numFmtId="0" fontId="19" fillId="2" borderId="6" xfId="1" applyFont="1" applyFill="1" applyBorder="1" applyAlignment="1" applyProtection="1">
      <alignment horizontal="center"/>
      <protection locked="0" hidden="1"/>
    </xf>
    <xf numFmtId="0" fontId="4" fillId="2" borderId="13" xfId="1" applyFont="1" applyFill="1" applyBorder="1" applyAlignment="1" applyProtection="1">
      <alignment horizontal="center"/>
      <protection locked="0" hidden="1"/>
    </xf>
    <xf numFmtId="0" fontId="4" fillId="2" borderId="7" xfId="1" applyFont="1" applyFill="1" applyBorder="1" applyAlignment="1" applyProtection="1">
      <alignment horizontal="center"/>
      <protection locked="0" hidden="1"/>
    </xf>
    <xf numFmtId="0" fontId="19" fillId="2" borderId="8" xfId="1" applyFont="1" applyFill="1" applyBorder="1" applyAlignment="1" applyProtection="1">
      <alignment horizontal="center"/>
      <protection locked="0" hidden="1"/>
    </xf>
    <xf numFmtId="0" fontId="5" fillId="0" borderId="3" xfId="1" applyFont="1" applyBorder="1" applyAlignment="1" applyProtection="1">
      <alignment horizontal="center"/>
      <protection locked="0" hidden="1"/>
    </xf>
    <xf numFmtId="0" fontId="5" fillId="0" borderId="11" xfId="1" applyNumberFormat="1" applyFont="1" applyBorder="1" applyAlignment="1" applyProtection="1">
      <alignment horizontal="center"/>
      <protection locked="0" hidden="1"/>
    </xf>
    <xf numFmtId="0" fontId="5" fillId="0" borderId="4" xfId="1" applyNumberFormat="1" applyFont="1" applyBorder="1" applyAlignment="1" applyProtection="1">
      <alignment horizontal="center"/>
      <protection locked="0" hidden="1"/>
    </xf>
    <xf numFmtId="0" fontId="0" fillId="0" borderId="4" xfId="0" applyBorder="1" applyAlignment="1" applyProtection="1">
      <alignment horizontal="center"/>
      <protection locked="0" hidden="1"/>
    </xf>
    <xf numFmtId="0" fontId="5" fillId="0" borderId="5" xfId="1" applyNumberFormat="1" applyFont="1" applyBorder="1" applyAlignment="1" applyProtection="1">
      <alignment horizontal="center"/>
      <protection locked="0" hidden="1"/>
    </xf>
    <xf numFmtId="0" fontId="5" fillId="0" borderId="9" xfId="1" applyFont="1" applyBorder="1" applyAlignment="1" applyProtection="1">
      <alignment horizontal="center"/>
      <protection locked="0" hidden="1"/>
    </xf>
    <xf numFmtId="0" fontId="5" fillId="0" borderId="12" xfId="1" applyNumberFormat="1" applyFont="1" applyBorder="1" applyAlignment="1" applyProtection="1">
      <alignment horizontal="center"/>
      <protection locked="0" hidden="1"/>
    </xf>
    <xf numFmtId="0" fontId="5" fillId="0" borderId="0" xfId="1" applyNumberFormat="1" applyFont="1" applyBorder="1" applyAlignment="1" applyProtection="1">
      <alignment horizontal="center"/>
      <protection locked="0" hidden="1"/>
    </xf>
    <xf numFmtId="0" fontId="0" fillId="0" borderId="0" xfId="0" applyBorder="1" applyAlignment="1" applyProtection="1">
      <alignment horizontal="center"/>
      <protection locked="0" hidden="1"/>
    </xf>
    <xf numFmtId="0" fontId="5" fillId="0" borderId="10" xfId="1" applyNumberFormat="1" applyFont="1" applyBorder="1" applyAlignment="1" applyProtection="1">
      <alignment horizontal="center"/>
      <protection locked="0" hidden="1"/>
    </xf>
    <xf numFmtId="0" fontId="14" fillId="0" borderId="0" xfId="0" applyFont="1" applyAlignment="1" applyProtection="1">
      <alignment vertical="center"/>
      <protection locked="0" hidden="1"/>
    </xf>
    <xf numFmtId="0" fontId="14" fillId="0" borderId="0" xfId="0" applyFont="1" applyBorder="1" applyAlignment="1" applyProtection="1">
      <alignment vertical="center"/>
      <protection locked="0" hidden="1"/>
    </xf>
    <xf numFmtId="0" fontId="5" fillId="5" borderId="9" xfId="1" applyFont="1" applyFill="1" applyBorder="1" applyAlignment="1" applyProtection="1">
      <alignment horizontal="center"/>
      <protection locked="0" hidden="1"/>
    </xf>
    <xf numFmtId="0" fontId="5" fillId="5" borderId="12" xfId="1" applyNumberFormat="1" applyFont="1" applyFill="1" applyBorder="1" applyAlignment="1" applyProtection="1">
      <alignment horizontal="center"/>
      <protection locked="0" hidden="1"/>
    </xf>
    <xf numFmtId="0" fontId="5" fillId="5" borderId="0" xfId="1" applyNumberFormat="1" applyFont="1" applyFill="1" applyBorder="1" applyAlignment="1" applyProtection="1">
      <alignment horizontal="center"/>
      <protection locked="0" hidden="1"/>
    </xf>
    <xf numFmtId="0" fontId="0" fillId="5" borderId="0" xfId="0" applyFill="1" applyBorder="1" applyAlignment="1" applyProtection="1">
      <alignment horizontal="center"/>
      <protection locked="0" hidden="1"/>
    </xf>
    <xf numFmtId="0" fontId="5" fillId="5" borderId="10" xfId="1" applyNumberFormat="1" applyFont="1" applyFill="1" applyBorder="1" applyAlignment="1" applyProtection="1">
      <alignment horizontal="center"/>
      <protection locked="0" hidden="1"/>
    </xf>
    <xf numFmtId="0" fontId="5" fillId="0" borderId="0" xfId="1" applyFont="1" applyBorder="1" applyAlignment="1" applyProtection="1">
      <alignment horizontal="center"/>
      <protection locked="0" hidden="1"/>
    </xf>
    <xf numFmtId="0" fontId="5" fillId="0" borderId="6" xfId="1" applyFont="1" applyBorder="1" applyAlignment="1" applyProtection="1">
      <alignment horizontal="center"/>
      <protection locked="0" hidden="1"/>
    </xf>
    <xf numFmtId="0" fontId="5" fillId="0" borderId="13" xfId="1" applyNumberFormat="1" applyFont="1" applyBorder="1" applyAlignment="1" applyProtection="1">
      <alignment horizontal="center"/>
      <protection locked="0" hidden="1"/>
    </xf>
    <xf numFmtId="0" fontId="5" fillId="0" borderId="7" xfId="1" applyFont="1" applyBorder="1" applyAlignment="1" applyProtection="1">
      <alignment horizontal="center"/>
      <protection locked="0" hidden="1"/>
    </xf>
    <xf numFmtId="0" fontId="0" fillId="0" borderId="7" xfId="0" applyBorder="1" applyAlignment="1" applyProtection="1">
      <alignment horizontal="center"/>
      <protection locked="0" hidden="1"/>
    </xf>
    <xf numFmtId="0" fontId="5" fillId="0" borderId="8" xfId="1" applyNumberFormat="1" applyFont="1" applyBorder="1" applyAlignment="1" applyProtection="1">
      <alignment horizontal="center"/>
      <protection locked="0" hidden="1"/>
    </xf>
    <xf numFmtId="2" fontId="14" fillId="0" borderId="0" xfId="0" applyNumberFormat="1" applyFont="1" applyAlignment="1" applyProtection="1">
      <alignment horizontal="center" vertical="center"/>
      <protection locked="0" hidden="1"/>
    </xf>
    <xf numFmtId="2" fontId="0" fillId="0" borderId="0" xfId="0" applyNumberFormat="1" applyAlignment="1" applyProtection="1">
      <alignment horizontal="center" vertical="center"/>
      <protection locked="0" hidden="1"/>
    </xf>
    <xf numFmtId="2" fontId="0" fillId="12" borderId="14" xfId="0" applyNumberFormat="1" applyFill="1" applyBorder="1" applyAlignment="1" applyProtection="1">
      <alignment vertical="center"/>
    </xf>
    <xf numFmtId="0" fontId="0" fillId="0" borderId="0" xfId="0" applyAlignment="1">
      <alignment horizontal="left" vertical="center"/>
    </xf>
    <xf numFmtId="0" fontId="2" fillId="0" borderId="0" xfId="0" applyFont="1" applyAlignment="1">
      <alignment horizontal="left" vertical="center"/>
    </xf>
    <xf numFmtId="49" fontId="2" fillId="0" borderId="0" xfId="0" applyNumberFormat="1" applyFont="1" applyAlignment="1" applyProtection="1">
      <alignment horizontal="center" vertical="center"/>
      <protection locked="0" hidden="1"/>
    </xf>
    <xf numFmtId="2" fontId="0" fillId="12" borderId="0" xfId="0" applyNumberFormat="1" applyFill="1" applyBorder="1" applyAlignment="1" applyProtection="1">
      <alignment horizontal="center" vertical="center"/>
    </xf>
    <xf numFmtId="2" fontId="0" fillId="12" borderId="14" xfId="0" applyNumberFormat="1" applyFill="1" applyBorder="1" applyAlignment="1" applyProtection="1">
      <alignment horizontal="center" vertical="center"/>
    </xf>
    <xf numFmtId="2" fontId="0" fillId="12" borderId="12" xfId="0" applyNumberFormat="1" applyFill="1" applyBorder="1" applyAlignment="1" applyProtection="1">
      <alignment horizontal="left" vertical="center"/>
    </xf>
    <xf numFmtId="2" fontId="0" fillId="12" borderId="20" xfId="0" applyNumberFormat="1" applyFill="1" applyBorder="1" applyAlignment="1" applyProtection="1">
      <alignment horizontal="center" vertical="center"/>
    </xf>
    <xf numFmtId="2" fontId="2" fillId="12" borderId="0" xfId="0" applyNumberFormat="1" applyFont="1" applyFill="1" applyBorder="1" applyAlignment="1" applyProtection="1">
      <alignment horizontal="center" vertical="center"/>
    </xf>
    <xf numFmtId="2" fontId="30" fillId="12" borderId="12" xfId="0" applyNumberFormat="1" applyFont="1" applyFill="1" applyBorder="1" applyAlignment="1" applyProtection="1">
      <alignment horizontal="left"/>
    </xf>
    <xf numFmtId="2" fontId="0" fillId="12" borderId="20" xfId="0" applyNumberFormat="1" applyFill="1" applyBorder="1" applyAlignment="1" applyProtection="1">
      <alignment vertical="center"/>
    </xf>
    <xf numFmtId="2" fontId="0" fillId="12" borderId="0" xfId="0" applyNumberFormat="1" applyFill="1" applyBorder="1" applyAlignment="1" applyProtection="1">
      <alignment horizontal="left" vertical="center"/>
    </xf>
    <xf numFmtId="2" fontId="0" fillId="12" borderId="0" xfId="0" applyNumberFormat="1" applyFill="1" applyBorder="1" applyAlignment="1" applyProtection="1">
      <alignment vertical="center"/>
    </xf>
    <xf numFmtId="2" fontId="4" fillId="12" borderId="0" xfId="0" applyNumberFormat="1" applyFont="1" applyFill="1" applyAlignment="1" applyProtection="1">
      <alignment horizontal="left" vertical="center"/>
    </xf>
    <xf numFmtId="3" fontId="4" fillId="13" borderId="35" xfId="0" applyNumberFormat="1" applyFont="1" applyFill="1" applyBorder="1" applyAlignment="1" applyProtection="1">
      <alignment horizontal="center" vertical="center"/>
    </xf>
    <xf numFmtId="3" fontId="4" fillId="0" borderId="35"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2" fontId="0" fillId="8" borderId="12" xfId="0" applyNumberFormat="1" applyFill="1" applyBorder="1" applyAlignment="1" applyProtection="1">
      <alignment horizontal="left" vertical="center"/>
    </xf>
    <xf numFmtId="2" fontId="0" fillId="8" borderId="0" xfId="0" applyNumberFormat="1" applyFill="1" applyBorder="1" applyAlignment="1" applyProtection="1">
      <alignment horizontal="left" vertical="center"/>
    </xf>
    <xf numFmtId="2" fontId="0" fillId="8" borderId="0" xfId="0" applyNumberFormat="1" applyFill="1" applyBorder="1" applyAlignment="1" applyProtection="1">
      <alignment vertical="center"/>
    </xf>
    <xf numFmtId="1" fontId="0" fillId="8" borderId="0" xfId="0" applyNumberFormat="1" applyFill="1" applyBorder="1" applyAlignment="1" applyProtection="1">
      <alignment horizontal="center" vertical="center"/>
    </xf>
    <xf numFmtId="2" fontId="2" fillId="8" borderId="0" xfId="0" applyNumberFormat="1" applyFont="1" applyFill="1" applyBorder="1" applyAlignment="1" applyProtection="1">
      <alignment horizontal="center" vertical="center"/>
    </xf>
    <xf numFmtId="2" fontId="0" fillId="8" borderId="23" xfId="0" applyNumberFormat="1" applyFill="1" applyBorder="1" applyAlignment="1" applyProtection="1">
      <alignment horizontal="left" vertical="center"/>
    </xf>
    <xf numFmtId="2" fontId="0" fillId="8" borderId="14" xfId="0" applyNumberFormat="1" applyFill="1" applyBorder="1" applyAlignment="1" applyProtection="1">
      <alignment horizontal="left" vertical="center"/>
    </xf>
    <xf numFmtId="2" fontId="0" fillId="8" borderId="14" xfId="0" applyNumberFormat="1" applyFill="1" applyBorder="1" applyAlignment="1" applyProtection="1">
      <alignment vertical="center"/>
    </xf>
    <xf numFmtId="1" fontId="0" fillId="8" borderId="14" xfId="0" applyNumberFormat="1" applyFill="1" applyBorder="1" applyAlignment="1" applyProtection="1">
      <alignment horizontal="center" vertical="center"/>
    </xf>
    <xf numFmtId="2" fontId="2" fillId="8" borderId="14" xfId="0" applyNumberFormat="1" applyFont="1" applyFill="1" applyBorder="1" applyAlignment="1" applyProtection="1">
      <alignment horizontal="center" vertical="center"/>
    </xf>
    <xf numFmtId="2" fontId="0" fillId="8" borderId="19" xfId="0" applyNumberFormat="1" applyFill="1" applyBorder="1" applyAlignment="1" applyProtection="1">
      <alignment horizontal="left" vertical="center"/>
    </xf>
    <xf numFmtId="1" fontId="0" fillId="8" borderId="20" xfId="0" applyNumberFormat="1" applyFill="1" applyBorder="1" applyAlignment="1" applyProtection="1">
      <alignment horizontal="center" vertical="center"/>
    </xf>
    <xf numFmtId="2" fontId="2" fillId="8" borderId="20" xfId="0" applyNumberFormat="1" applyFont="1" applyFill="1" applyBorder="1" applyAlignment="1" applyProtection="1">
      <alignment horizontal="center" vertical="center"/>
    </xf>
    <xf numFmtId="2" fontId="30" fillId="8" borderId="12" xfId="0" applyNumberFormat="1" applyFont="1" applyFill="1" applyBorder="1" applyAlignment="1" applyProtection="1">
      <alignment horizontal="left"/>
    </xf>
    <xf numFmtId="1" fontId="2" fillId="12" borderId="0" xfId="0" applyNumberFormat="1" applyFont="1" applyFill="1" applyBorder="1" applyAlignment="1" applyProtection="1">
      <alignment horizontal="center" vertical="center"/>
    </xf>
    <xf numFmtId="2" fontId="2" fillId="8" borderId="12" xfId="0" applyNumberFormat="1" applyFont="1" applyFill="1" applyBorder="1" applyAlignment="1" applyProtection="1">
      <alignment horizontal="left"/>
    </xf>
    <xf numFmtId="2" fontId="2" fillId="14" borderId="12" xfId="0" applyNumberFormat="1" applyFont="1" applyFill="1" applyBorder="1" applyAlignment="1" applyProtection="1">
      <alignment horizontal="left" vertical="center"/>
      <protection locked="0"/>
    </xf>
    <xf numFmtId="49" fontId="2" fillId="12" borderId="25" xfId="0" applyNumberFormat="1" applyFont="1" applyFill="1" applyBorder="1" applyAlignment="1" applyProtection="1">
      <alignment horizontal="center"/>
    </xf>
    <xf numFmtId="0" fontId="2" fillId="12" borderId="26" xfId="0" applyFont="1" applyFill="1" applyBorder="1" applyProtection="1"/>
    <xf numFmtId="165" fontId="0" fillId="12" borderId="26" xfId="0" applyNumberFormat="1" applyFill="1" applyBorder="1" applyAlignment="1" applyProtection="1">
      <alignment horizontal="center"/>
    </xf>
    <xf numFmtId="165" fontId="0" fillId="12" borderId="26" xfId="0" applyNumberFormat="1" applyFill="1" applyBorder="1" applyAlignment="1" applyProtection="1">
      <alignment horizontal="center" vertical="center"/>
    </xf>
    <xf numFmtId="3" fontId="4" fillId="12" borderId="26" xfId="0" applyNumberFormat="1" applyFont="1" applyFill="1" applyBorder="1" applyAlignment="1" applyProtection="1">
      <alignment horizontal="center" vertical="center"/>
    </xf>
    <xf numFmtId="1" fontId="0" fillId="12" borderId="26" xfId="0" applyNumberFormat="1" applyFill="1" applyBorder="1" applyAlignment="1" applyProtection="1">
      <alignment horizontal="center" vertical="center"/>
    </xf>
    <xf numFmtId="3" fontId="4" fillId="12" borderId="27" xfId="0" applyNumberFormat="1" applyFont="1" applyFill="1" applyBorder="1" applyAlignment="1" applyProtection="1">
      <alignment horizontal="center" vertical="center"/>
    </xf>
    <xf numFmtId="0" fontId="0" fillId="12" borderId="0" xfId="0" applyFill="1" applyAlignment="1" applyProtection="1">
      <alignment vertical="center"/>
    </xf>
    <xf numFmtId="0" fontId="27" fillId="12" borderId="20" xfId="0" applyFont="1" applyFill="1" applyBorder="1" applyAlignment="1" applyProtection="1">
      <alignment horizontal="left" vertical="center" wrapText="1"/>
    </xf>
    <xf numFmtId="0" fontId="0" fillId="0" borderId="20" xfId="0" applyBorder="1" applyAlignment="1">
      <alignment horizontal="left" vertical="center" wrapText="1"/>
    </xf>
    <xf numFmtId="0" fontId="0" fillId="0" borderId="0" xfId="0" applyAlignment="1">
      <alignment vertical="center" wrapText="1"/>
    </xf>
    <xf numFmtId="0" fontId="27" fillId="12" borderId="0" xfId="0" applyFont="1" applyFill="1" applyBorder="1" applyAlignment="1" applyProtection="1">
      <alignment horizontal="left" vertical="center" wrapText="1"/>
    </xf>
    <xf numFmtId="0" fontId="27" fillId="0" borderId="0" xfId="0" applyFont="1" applyBorder="1" applyAlignment="1">
      <alignment horizontal="left" vertical="center" wrapText="1"/>
    </xf>
    <xf numFmtId="0" fontId="0" fillId="0" borderId="0" xfId="0" applyBorder="1" applyAlignment="1">
      <alignment vertical="center" wrapText="1"/>
    </xf>
    <xf numFmtId="165" fontId="27" fillId="12" borderId="0" xfId="0" applyNumberFormat="1" applyFont="1" applyFill="1" applyBorder="1" applyAlignment="1" applyProtection="1">
      <alignment horizontal="left" vertical="center"/>
    </xf>
    <xf numFmtId="0" fontId="27" fillId="0" borderId="0" xfId="0" applyFont="1" applyAlignment="1">
      <alignment horizontal="left" vertical="center"/>
    </xf>
    <xf numFmtId="165" fontId="27" fillId="12" borderId="14" xfId="0" applyNumberFormat="1" applyFont="1" applyFill="1" applyBorder="1" applyAlignment="1" applyProtection="1">
      <alignment horizontal="left" vertical="center"/>
    </xf>
    <xf numFmtId="0" fontId="27" fillId="0" borderId="14" xfId="0" applyFont="1" applyBorder="1" applyAlignment="1">
      <alignment horizontal="left" vertical="center"/>
    </xf>
    <xf numFmtId="2" fontId="2" fillId="12" borderId="0" xfId="0" applyNumberFormat="1" applyFont="1" applyFill="1" applyAlignment="1" applyProtection="1">
      <alignment horizontal="left" vertical="center" wrapText="1"/>
    </xf>
    <xf numFmtId="0" fontId="0" fillId="0" borderId="0" xfId="0" applyAlignment="1" applyProtection="1">
      <alignment horizontal="left" vertical="center" wrapText="1"/>
    </xf>
    <xf numFmtId="2" fontId="27" fillId="12" borderId="0" xfId="0" applyNumberFormat="1" applyFont="1" applyFill="1" applyAlignment="1" applyProtection="1">
      <alignment horizontal="left" vertical="center"/>
    </xf>
    <xf numFmtId="0" fontId="0" fillId="0" borderId="0" xfId="0" applyAlignment="1" applyProtection="1">
      <alignment horizontal="left" vertical="center"/>
    </xf>
    <xf numFmtId="2" fontId="2" fillId="12" borderId="12" xfId="0" applyNumberFormat="1" applyFont="1" applyFill="1" applyBorder="1" applyAlignment="1" applyProtection="1">
      <alignment vertical="center"/>
    </xf>
    <xf numFmtId="0" fontId="0" fillId="0" borderId="0" xfId="0" applyAlignment="1" applyProtection="1">
      <alignment vertical="center"/>
    </xf>
    <xf numFmtId="2" fontId="2" fillId="12" borderId="0" xfId="0" applyNumberFormat="1" applyFont="1" applyFill="1" applyAlignment="1" applyProtection="1">
      <alignment vertical="center"/>
    </xf>
    <xf numFmtId="2" fontId="0" fillId="8" borderId="20" xfId="0" applyNumberFormat="1" applyFill="1" applyBorder="1" applyAlignment="1" applyProtection="1">
      <alignment horizontal="left" vertical="center"/>
    </xf>
    <xf numFmtId="2" fontId="0" fillId="8" borderId="20" xfId="0" applyNumberFormat="1" applyFill="1" applyBorder="1" applyAlignment="1" applyProtection="1">
      <alignment vertical="center"/>
    </xf>
    <xf numFmtId="2" fontId="0" fillId="12" borderId="0" xfId="0" applyNumberFormat="1" applyFill="1" applyBorder="1" applyAlignment="1" applyProtection="1">
      <alignment horizontal="left" vertical="center"/>
    </xf>
    <xf numFmtId="2" fontId="0" fillId="12" borderId="0" xfId="0" applyNumberFormat="1" applyFill="1" applyBorder="1" applyAlignment="1" applyProtection="1">
      <alignment vertical="center"/>
    </xf>
    <xf numFmtId="2" fontId="0" fillId="8" borderId="0" xfId="0" applyNumberFormat="1" applyFill="1" applyBorder="1" applyAlignment="1" applyProtection="1">
      <alignment horizontal="left" vertical="center"/>
    </xf>
    <xf numFmtId="2" fontId="0" fillId="8" borderId="0" xfId="0" applyNumberFormat="1" applyFill="1" applyBorder="1" applyAlignment="1" applyProtection="1">
      <alignment vertical="center"/>
    </xf>
    <xf numFmtId="2" fontId="0" fillId="0" borderId="0" xfId="0" applyNumberFormat="1" applyFill="1" applyBorder="1" applyAlignment="1" applyProtection="1">
      <alignment vertical="center"/>
      <protection locked="0"/>
    </xf>
    <xf numFmtId="2" fontId="0" fillId="8" borderId="0" xfId="0" applyNumberFormat="1" applyFill="1" applyBorder="1" applyAlignment="1" applyProtection="1">
      <alignment vertical="center"/>
      <protection locked="0"/>
    </xf>
    <xf numFmtId="0" fontId="25" fillId="7" borderId="9" xfId="0" applyFont="1" applyFill="1" applyBorder="1" applyAlignment="1">
      <alignment horizontal="left" vertical="center" wrapText="1"/>
    </xf>
    <xf numFmtId="0" fontId="25" fillId="7" borderId="0" xfId="0" applyFont="1" applyFill="1" applyBorder="1" applyAlignment="1">
      <alignment vertical="center" wrapText="1"/>
    </xf>
    <xf numFmtId="1" fontId="25" fillId="7" borderId="4"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25" fillId="7" borderId="17" xfId="0" applyFont="1" applyFill="1" applyBorder="1" applyAlignment="1">
      <alignment horizontal="left" vertical="center" wrapText="1"/>
    </xf>
    <xf numFmtId="0" fontId="25" fillId="7" borderId="18" xfId="0" applyFont="1" applyFill="1" applyBorder="1" applyAlignment="1">
      <alignment vertical="center" wrapText="1"/>
    </xf>
    <xf numFmtId="0" fontId="25" fillId="7" borderId="0" xfId="0" applyFont="1" applyFill="1" applyBorder="1" applyAlignment="1">
      <alignment horizontal="left" vertical="center" wrapText="1"/>
    </xf>
    <xf numFmtId="1" fontId="25" fillId="7" borderId="6" xfId="0" applyNumberFormat="1" applyFont="1" applyFill="1" applyBorder="1" applyAlignment="1">
      <alignment horizontal="left" vertical="center" wrapText="1"/>
    </xf>
    <xf numFmtId="0" fontId="25" fillId="7" borderId="7" xfId="0" applyFont="1" applyFill="1" applyBorder="1" applyAlignment="1">
      <alignment vertical="center" wrapText="1"/>
    </xf>
    <xf numFmtId="0" fontId="25" fillId="7" borderId="4" xfId="0" applyFont="1" applyFill="1" applyBorder="1" applyAlignment="1">
      <alignment horizontal="center" vertical="center" wrapText="1"/>
    </xf>
    <xf numFmtId="1" fontId="25" fillId="7" borderId="7" xfId="0" applyNumberFormat="1" applyFont="1" applyFill="1" applyBorder="1" applyAlignment="1">
      <alignment horizontal="center" vertical="center" wrapText="1"/>
    </xf>
    <xf numFmtId="0" fontId="25" fillId="7" borderId="3" xfId="0" applyFont="1" applyFill="1" applyBorder="1" applyAlignment="1">
      <alignment horizontal="center" vertical="center" wrapText="1"/>
    </xf>
    <xf numFmtId="0" fontId="0" fillId="0" borderId="9" xfId="0" applyBorder="1" applyAlignment="1">
      <alignment horizontal="center" vertical="center" wrapText="1"/>
    </xf>
    <xf numFmtId="2" fontId="25" fillId="7" borderId="4" xfId="0" applyNumberFormat="1" applyFont="1" applyFill="1" applyBorder="1" applyAlignment="1">
      <alignment horizontal="center" vertical="center" wrapText="1"/>
    </xf>
    <xf numFmtId="0" fontId="25" fillId="11" borderId="4" xfId="0" applyFont="1" applyFill="1" applyBorder="1" applyAlignment="1">
      <alignment horizontal="center" vertical="center" wrapText="1"/>
    </xf>
    <xf numFmtId="2" fontId="25" fillId="11" borderId="4" xfId="0" applyNumberFormat="1"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6" fillId="7" borderId="16" xfId="0" applyFont="1" applyFill="1" applyBorder="1" applyAlignment="1">
      <alignment horizontal="center" vertical="center" wrapText="1"/>
    </xf>
  </cellXfs>
  <cellStyles count="4">
    <cellStyle name="Normál" xfId="0" builtinId="0"/>
    <cellStyle name="Normál 2" xfId="3"/>
    <cellStyle name="Normál 3" xfId="2"/>
    <cellStyle name="Normál_Táblák" xfId="1"/>
  </cellStyles>
  <dxfs count="0"/>
  <tableStyles count="0" defaultTableStyle="TableStyleMedium2" defaultPivotStyle="PivotStyleLight16"/>
  <colors>
    <mruColors>
      <color rgb="FF99CCFF"/>
      <color rgb="FFCCECFF"/>
      <color rgb="FFFF99FF"/>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dattáblák!$F$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12</xdr:col>
          <xdr:colOff>83820</xdr:colOff>
          <xdr:row>44</xdr:row>
          <xdr:rowOff>60960</xdr:rowOff>
        </xdr:to>
        <xdr:sp macro="" textlink="">
          <xdr:nvSpPr>
            <xdr:cNvPr id="21518" name="Check Box 14" hidden="1">
              <a:extLst>
                <a:ext uri="{63B3BB69-23CF-44E3-9099-C40C66FF867C}">
                  <a14:compatExt spid="_x0000_s215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hu-HU" sz="800" b="0" i="0" u="none" strike="noStrike" baseline="0">
                  <a:solidFill>
                    <a:srgbClr val="000000"/>
                  </a:solidFill>
                  <a:latin typeface="Tahoma"/>
                  <a:ea typeface="Tahoma"/>
                  <a:cs typeface="Tahoma"/>
                </a:rPr>
                <a:t>Szelepmozgató szükséges</a:t>
              </a:r>
            </a:p>
          </xdr:txBody>
        </xdr:sp>
        <xdr:clientData fLocksWithSheet="0"/>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75"/>
  <sheetViews>
    <sheetView tabSelected="1" topLeftCell="A4" zoomScale="85" zoomScaleNormal="85" workbookViewId="0">
      <selection activeCell="F9" sqref="F9:M10"/>
    </sheetView>
  </sheetViews>
  <sheetFormatPr defaultColWidth="9.109375" defaultRowHeight="13.2" x14ac:dyDescent="0.25"/>
  <cols>
    <col min="1" max="1" width="9.109375" style="69"/>
    <col min="2" max="2" width="22.109375" style="72" customWidth="1"/>
    <col min="3" max="3" width="39.44140625" style="69" customWidth="1"/>
    <col min="4" max="6" width="12.77734375" style="65" customWidth="1"/>
    <col min="7" max="7" width="12.77734375" style="66" customWidth="1"/>
    <col min="8" max="8" width="12.77734375" style="65" customWidth="1"/>
    <col min="9" max="9" width="12.77734375" style="67" customWidth="1"/>
    <col min="10" max="11" width="17.77734375" style="68" customWidth="1"/>
    <col min="12" max="13" width="10.77734375" style="68" customWidth="1"/>
    <col min="14" max="14" width="13" style="68" customWidth="1"/>
    <col min="15" max="15" width="19.5546875" style="69" customWidth="1"/>
    <col min="16" max="16384" width="9.109375" style="69"/>
  </cols>
  <sheetData>
    <row r="1" spans="2:15" x14ac:dyDescent="0.25">
      <c r="B1" s="63"/>
      <c r="C1" s="64"/>
    </row>
    <row r="2" spans="2:15" ht="19.2" x14ac:dyDescent="0.35">
      <c r="B2" s="70" t="s">
        <v>167</v>
      </c>
      <c r="C2" s="64"/>
    </row>
    <row r="3" spans="2:15" x14ac:dyDescent="0.25">
      <c r="B3" s="63"/>
      <c r="C3" s="71"/>
    </row>
    <row r="4" spans="2:15" x14ac:dyDescent="0.25">
      <c r="C4" s="64"/>
    </row>
    <row r="5" spans="2:15" ht="15.6" x14ac:dyDescent="0.3">
      <c r="B5" s="73" t="s">
        <v>87</v>
      </c>
    </row>
    <row r="6" spans="2:15" x14ac:dyDescent="0.25">
      <c r="C6" s="65"/>
    </row>
    <row r="7" spans="2:15" ht="14.25" customHeight="1" x14ac:dyDescent="0.25">
      <c r="B7" s="74" t="s">
        <v>5</v>
      </c>
      <c r="C7" s="75" t="s">
        <v>90</v>
      </c>
      <c r="D7" s="39">
        <v>40</v>
      </c>
      <c r="E7" s="76" t="s">
        <v>59</v>
      </c>
      <c r="F7" s="223" t="str">
        <f>IF(D7&gt;D8,"","HIBA! Az előremenő hőmérséklet alacsonyabb mint a visszatérő!")</f>
        <v/>
      </c>
      <c r="G7" s="224"/>
      <c r="H7" s="224"/>
      <c r="I7" s="224"/>
      <c r="J7" s="224"/>
      <c r="K7" s="224"/>
      <c r="L7" s="224"/>
      <c r="M7" s="224"/>
      <c r="N7" s="77"/>
      <c r="O7" s="78"/>
    </row>
    <row r="8" spans="2:15" ht="14.25" customHeight="1" x14ac:dyDescent="0.25">
      <c r="B8" s="79" t="s">
        <v>6</v>
      </c>
      <c r="C8" s="80" t="s">
        <v>91</v>
      </c>
      <c r="D8" s="40">
        <v>35</v>
      </c>
      <c r="E8" s="81" t="s">
        <v>59</v>
      </c>
      <c r="F8" s="225"/>
      <c r="G8" s="225"/>
      <c r="H8" s="225"/>
      <c r="I8" s="225"/>
      <c r="J8" s="225"/>
      <c r="K8" s="225"/>
      <c r="L8" s="225"/>
      <c r="M8" s="225"/>
      <c r="N8" s="85"/>
      <c r="O8" s="86"/>
    </row>
    <row r="9" spans="2:15" ht="14.25" customHeight="1" x14ac:dyDescent="0.25">
      <c r="B9" s="79" t="s">
        <v>7</v>
      </c>
      <c r="C9" s="80" t="s">
        <v>88</v>
      </c>
      <c r="D9" s="40">
        <v>15</v>
      </c>
      <c r="E9" s="81" t="s">
        <v>59</v>
      </c>
      <c r="F9" s="226" t="str">
        <f>IF(D9&lt;D10,"","HIBA! Az előremenő hőmérséklet magasabb mint a visszatérő!")</f>
        <v/>
      </c>
      <c r="G9" s="227"/>
      <c r="H9" s="227"/>
      <c r="I9" s="227"/>
      <c r="J9" s="227"/>
      <c r="K9" s="227"/>
      <c r="L9" s="227"/>
      <c r="M9" s="227"/>
      <c r="N9" s="85"/>
      <c r="O9" s="86"/>
    </row>
    <row r="10" spans="2:15" ht="14.25" customHeight="1" x14ac:dyDescent="0.25">
      <c r="B10" s="79" t="s">
        <v>8</v>
      </c>
      <c r="C10" s="80" t="s">
        <v>89</v>
      </c>
      <c r="D10" s="40">
        <v>18</v>
      </c>
      <c r="E10" s="81" t="s">
        <v>59</v>
      </c>
      <c r="F10" s="228"/>
      <c r="G10" s="228"/>
      <c r="H10" s="228"/>
      <c r="I10" s="228"/>
      <c r="J10" s="228"/>
      <c r="K10" s="228"/>
      <c r="L10" s="228"/>
      <c r="M10" s="228"/>
      <c r="N10" s="85"/>
      <c r="O10" s="86"/>
    </row>
    <row r="11" spans="2:15" ht="14.25" customHeight="1" x14ac:dyDescent="0.25">
      <c r="B11" s="79" t="s">
        <v>93</v>
      </c>
      <c r="C11" s="80" t="s">
        <v>19</v>
      </c>
      <c r="D11" s="40">
        <v>12</v>
      </c>
      <c r="E11" s="81" t="s">
        <v>59</v>
      </c>
      <c r="F11" s="229" t="str">
        <f>IF(D11&gt;14,"HIBA! Maximálisan megengedett felület 14m2!","")</f>
        <v/>
      </c>
      <c r="G11" s="230"/>
      <c r="H11" s="230"/>
      <c r="I11" s="230"/>
      <c r="J11" s="230"/>
      <c r="K11" s="230"/>
      <c r="L11" s="230"/>
      <c r="M11" s="230"/>
      <c r="N11" s="85"/>
      <c r="O11" s="86"/>
    </row>
    <row r="12" spans="2:15" ht="14.25" customHeight="1" x14ac:dyDescent="0.25">
      <c r="B12" s="87" t="s">
        <v>94</v>
      </c>
      <c r="C12" s="88" t="s">
        <v>2</v>
      </c>
      <c r="D12" s="41">
        <v>35</v>
      </c>
      <c r="E12" s="89" t="s">
        <v>59</v>
      </c>
      <c r="F12" s="231" t="str">
        <f>IF(D12&gt;40,"HIBA! Maximálisan megengedett csőhossz egy regiszterben 40m!","")</f>
        <v/>
      </c>
      <c r="G12" s="232"/>
      <c r="H12" s="232"/>
      <c r="I12" s="232"/>
      <c r="J12" s="232"/>
      <c r="K12" s="232"/>
      <c r="L12" s="232"/>
      <c r="M12" s="232"/>
      <c r="N12" s="90"/>
      <c r="O12" s="91"/>
    </row>
    <row r="13" spans="2:15" ht="14.25" customHeight="1" x14ac:dyDescent="0.25">
      <c r="B13" s="92"/>
      <c r="C13" s="80"/>
      <c r="D13" s="93"/>
      <c r="E13" s="81"/>
      <c r="F13" s="82"/>
      <c r="G13" s="83"/>
      <c r="H13" s="82"/>
      <c r="I13" s="84"/>
      <c r="J13" s="85"/>
      <c r="K13" s="85"/>
      <c r="L13" s="85"/>
      <c r="M13" s="85"/>
      <c r="N13" s="85"/>
    </row>
    <row r="14" spans="2:15" ht="14.25" customHeight="1" x14ac:dyDescent="0.3">
      <c r="B14" s="73" t="s">
        <v>97</v>
      </c>
      <c r="C14" s="80"/>
      <c r="D14" s="93"/>
      <c r="E14" s="81"/>
      <c r="F14" s="82"/>
      <c r="G14" s="83"/>
      <c r="H14" s="82"/>
      <c r="I14" s="84"/>
      <c r="J14" s="85"/>
      <c r="K14" s="85"/>
      <c r="L14" s="85"/>
      <c r="M14" s="85"/>
      <c r="N14" s="85"/>
    </row>
    <row r="15" spans="2:15" ht="14.25" customHeight="1" x14ac:dyDescent="0.25">
      <c r="B15" s="92"/>
      <c r="C15" s="94"/>
      <c r="D15" s="93"/>
      <c r="E15" s="81"/>
    </row>
    <row r="16" spans="2:15" s="72" customFormat="1" ht="52.8" x14ac:dyDescent="0.25">
      <c r="B16" s="95" t="s">
        <v>139</v>
      </c>
      <c r="C16" s="96" t="s">
        <v>138</v>
      </c>
      <c r="D16" s="97" t="s">
        <v>81</v>
      </c>
      <c r="E16" s="97" t="s">
        <v>82</v>
      </c>
      <c r="F16" s="98" t="s">
        <v>83</v>
      </c>
      <c r="G16" s="99" t="s">
        <v>85</v>
      </c>
      <c r="H16" s="98" t="s">
        <v>84</v>
      </c>
      <c r="I16" s="99" t="s">
        <v>86</v>
      </c>
      <c r="J16" s="100" t="s">
        <v>95</v>
      </c>
      <c r="K16" s="100" t="s">
        <v>96</v>
      </c>
      <c r="L16" s="100" t="s">
        <v>12</v>
      </c>
      <c r="M16" s="100" t="s">
        <v>13</v>
      </c>
      <c r="N16" s="100" t="s">
        <v>152</v>
      </c>
      <c r="O16" s="101" t="s">
        <v>141</v>
      </c>
    </row>
    <row r="17" spans="2:15" x14ac:dyDescent="0.25">
      <c r="B17" s="110" t="s">
        <v>60</v>
      </c>
      <c r="C17" s="111"/>
      <c r="D17" s="55">
        <v>21</v>
      </c>
      <c r="E17" s="56">
        <v>26</v>
      </c>
      <c r="F17" s="56">
        <v>0</v>
      </c>
      <c r="G17" s="57">
        <v>75</v>
      </c>
      <c r="H17" s="56">
        <v>0</v>
      </c>
      <c r="I17" s="57">
        <v>75</v>
      </c>
      <c r="J17" s="102">
        <f>'Számítás Vakolatos WW10'!P12</f>
        <v>0</v>
      </c>
      <c r="K17" s="102">
        <f>'Számítás Vakolatos WW10'!O12</f>
        <v>0</v>
      </c>
      <c r="L17" s="102">
        <f>'Számítás Vakolatos WW10'!S12</f>
        <v>0</v>
      </c>
      <c r="M17" s="102">
        <f>'Számítás Vakolatos WW10'!R12</f>
        <v>0</v>
      </c>
      <c r="N17" s="102">
        <f>IF(M17&gt;0,'Számítás Vakolatos WW10'!Q12/'Helyiség Lista'!M17,0)</f>
        <v>0</v>
      </c>
      <c r="O17" s="58">
        <v>0</v>
      </c>
    </row>
    <row r="18" spans="2:15" x14ac:dyDescent="0.25">
      <c r="B18" s="112" t="s">
        <v>61</v>
      </c>
      <c r="C18" s="113"/>
      <c r="D18" s="42">
        <v>21</v>
      </c>
      <c r="E18" s="43">
        <v>26</v>
      </c>
      <c r="F18" s="43">
        <v>0</v>
      </c>
      <c r="G18" s="44">
        <v>75</v>
      </c>
      <c r="H18" s="43">
        <v>0</v>
      </c>
      <c r="I18" s="44">
        <v>75</v>
      </c>
      <c r="J18" s="103">
        <f>'Számítás Vakolatos WW10'!P13</f>
        <v>0</v>
      </c>
      <c r="K18" s="103">
        <f>'Számítás Vakolatos WW10'!O13</f>
        <v>0</v>
      </c>
      <c r="L18" s="103">
        <f>'Számítás Vakolatos WW10'!S13</f>
        <v>0</v>
      </c>
      <c r="M18" s="103">
        <f>'Számítás Vakolatos WW10'!R13</f>
        <v>0</v>
      </c>
      <c r="N18" s="103">
        <f>IF(M18&gt;0,'Számítás Vakolatos WW10'!Q13/'Helyiség Lista'!M18,0)</f>
        <v>0</v>
      </c>
      <c r="O18" s="48">
        <v>0</v>
      </c>
    </row>
    <row r="19" spans="2:15" s="64" customFormat="1" x14ac:dyDescent="0.25">
      <c r="B19" s="110" t="s">
        <v>62</v>
      </c>
      <c r="C19" s="111"/>
      <c r="D19" s="55">
        <v>21</v>
      </c>
      <c r="E19" s="56">
        <v>26</v>
      </c>
      <c r="F19" s="56">
        <v>0</v>
      </c>
      <c r="G19" s="57">
        <v>75</v>
      </c>
      <c r="H19" s="56">
        <v>0</v>
      </c>
      <c r="I19" s="57">
        <v>75</v>
      </c>
      <c r="J19" s="102">
        <f>'Számítás Vakolatos WW10'!P14</f>
        <v>0</v>
      </c>
      <c r="K19" s="102">
        <f>'Számítás Vakolatos WW10'!O14</f>
        <v>0</v>
      </c>
      <c r="L19" s="102">
        <f>'Számítás Vakolatos WW10'!S14</f>
        <v>0</v>
      </c>
      <c r="M19" s="102">
        <f>'Számítás Vakolatos WW10'!R14</f>
        <v>0</v>
      </c>
      <c r="N19" s="102">
        <f>IF(M19&gt;0,'Számítás Vakolatos WW10'!Q14/'Helyiség Lista'!M19,0)</f>
        <v>0</v>
      </c>
      <c r="O19" s="58">
        <v>0</v>
      </c>
    </row>
    <row r="20" spans="2:15" s="64" customFormat="1" x14ac:dyDescent="0.25">
      <c r="B20" s="112" t="s">
        <v>63</v>
      </c>
      <c r="C20" s="113"/>
      <c r="D20" s="42">
        <v>21</v>
      </c>
      <c r="E20" s="43">
        <v>26</v>
      </c>
      <c r="F20" s="43">
        <v>0</v>
      </c>
      <c r="G20" s="44">
        <v>75</v>
      </c>
      <c r="H20" s="43">
        <v>0</v>
      </c>
      <c r="I20" s="44">
        <v>75</v>
      </c>
      <c r="J20" s="103">
        <f>'Számítás Vakolatos WW10'!P15</f>
        <v>0</v>
      </c>
      <c r="K20" s="103">
        <f>'Számítás Vakolatos WW10'!O15</f>
        <v>0</v>
      </c>
      <c r="L20" s="103">
        <f>'Számítás Vakolatos WW10'!S15</f>
        <v>0</v>
      </c>
      <c r="M20" s="103">
        <f>'Számítás Vakolatos WW10'!R15</f>
        <v>0</v>
      </c>
      <c r="N20" s="103">
        <f>IF(M20&gt;0,'Számítás Vakolatos WW10'!Q15/'Helyiség Lista'!M20,0)</f>
        <v>0</v>
      </c>
      <c r="O20" s="48">
        <v>0</v>
      </c>
    </row>
    <row r="21" spans="2:15" s="64" customFormat="1" x14ac:dyDescent="0.25">
      <c r="B21" s="114" t="s">
        <v>64</v>
      </c>
      <c r="C21" s="115"/>
      <c r="D21" s="59">
        <v>21</v>
      </c>
      <c r="E21" s="60">
        <v>26</v>
      </c>
      <c r="F21" s="60">
        <v>0</v>
      </c>
      <c r="G21" s="61">
        <v>75</v>
      </c>
      <c r="H21" s="60">
        <v>0</v>
      </c>
      <c r="I21" s="61">
        <v>75</v>
      </c>
      <c r="J21" s="104">
        <f>'Számítás Vakolatos WW10'!P16</f>
        <v>0</v>
      </c>
      <c r="K21" s="104">
        <f>'Számítás Vakolatos WW10'!O16</f>
        <v>0</v>
      </c>
      <c r="L21" s="104">
        <f>'Számítás Vakolatos WW10'!S16</f>
        <v>0</v>
      </c>
      <c r="M21" s="104">
        <f>'Számítás Vakolatos WW10'!R16</f>
        <v>0</v>
      </c>
      <c r="N21" s="104">
        <f>IF(M21&gt;0,'Számítás Vakolatos WW10'!Q16/'Helyiség Lista'!M21,0)</f>
        <v>0</v>
      </c>
      <c r="O21" s="62">
        <v>0</v>
      </c>
    </row>
    <row r="22" spans="2:15" s="64" customFormat="1" x14ac:dyDescent="0.25">
      <c r="B22" s="112" t="s">
        <v>65</v>
      </c>
      <c r="C22" s="113"/>
      <c r="D22" s="42">
        <v>21</v>
      </c>
      <c r="E22" s="43">
        <v>26</v>
      </c>
      <c r="F22" s="43">
        <v>0</v>
      </c>
      <c r="G22" s="44">
        <v>75</v>
      </c>
      <c r="H22" s="43">
        <v>0</v>
      </c>
      <c r="I22" s="44">
        <v>75</v>
      </c>
      <c r="J22" s="103">
        <f>'Számítás Vakolatos WW10'!P17</f>
        <v>0</v>
      </c>
      <c r="K22" s="103">
        <f>'Számítás Vakolatos WW10'!O17</f>
        <v>0</v>
      </c>
      <c r="L22" s="103">
        <f>'Számítás Vakolatos WW10'!S17</f>
        <v>0</v>
      </c>
      <c r="M22" s="103">
        <f>'Számítás Vakolatos WW10'!R17</f>
        <v>0</v>
      </c>
      <c r="N22" s="103">
        <f>IF(M22&gt;0,'Számítás Vakolatos WW10'!Q17/'Helyiség Lista'!M22,0)</f>
        <v>0</v>
      </c>
      <c r="O22" s="48">
        <v>0</v>
      </c>
    </row>
    <row r="23" spans="2:15" s="64" customFormat="1" x14ac:dyDescent="0.25">
      <c r="B23" s="110" t="s">
        <v>66</v>
      </c>
      <c r="C23" s="111"/>
      <c r="D23" s="55">
        <v>21</v>
      </c>
      <c r="E23" s="56">
        <v>26</v>
      </c>
      <c r="F23" s="56">
        <v>0</v>
      </c>
      <c r="G23" s="57">
        <v>75</v>
      </c>
      <c r="H23" s="56">
        <v>0</v>
      </c>
      <c r="I23" s="57">
        <v>75</v>
      </c>
      <c r="J23" s="102">
        <f>'Számítás Vakolatos WW10'!P18</f>
        <v>0</v>
      </c>
      <c r="K23" s="102">
        <f>'Számítás Vakolatos WW10'!O18</f>
        <v>0</v>
      </c>
      <c r="L23" s="102">
        <f>'Számítás Vakolatos WW10'!S18</f>
        <v>0</v>
      </c>
      <c r="M23" s="102">
        <f>'Számítás Vakolatos WW10'!R18</f>
        <v>0</v>
      </c>
      <c r="N23" s="102">
        <f>IF(M23&gt;0,'Számítás Vakolatos WW10'!Q18/'Helyiség Lista'!M23,0)</f>
        <v>0</v>
      </c>
      <c r="O23" s="58">
        <v>0</v>
      </c>
    </row>
    <row r="24" spans="2:15" s="64" customFormat="1" x14ac:dyDescent="0.25">
      <c r="B24" s="112" t="s">
        <v>67</v>
      </c>
      <c r="C24" s="113"/>
      <c r="D24" s="42">
        <v>21</v>
      </c>
      <c r="E24" s="43">
        <v>26</v>
      </c>
      <c r="F24" s="43">
        <v>0</v>
      </c>
      <c r="G24" s="44">
        <v>75</v>
      </c>
      <c r="H24" s="43">
        <v>0</v>
      </c>
      <c r="I24" s="44">
        <v>75</v>
      </c>
      <c r="J24" s="103">
        <f>'Számítás Vakolatos WW10'!P19</f>
        <v>0</v>
      </c>
      <c r="K24" s="103">
        <f>'Számítás Vakolatos WW10'!O19</f>
        <v>0</v>
      </c>
      <c r="L24" s="103">
        <f>'Számítás Vakolatos WW10'!S19</f>
        <v>0</v>
      </c>
      <c r="M24" s="103">
        <f>'Számítás Vakolatos WW10'!R19</f>
        <v>0</v>
      </c>
      <c r="N24" s="103">
        <f>IF(M24&gt;0,'Számítás Vakolatos WW10'!Q19/'Helyiség Lista'!M24,0)</f>
        <v>0</v>
      </c>
      <c r="O24" s="48">
        <v>0</v>
      </c>
    </row>
    <row r="25" spans="2:15" s="64" customFormat="1" x14ac:dyDescent="0.25">
      <c r="B25" s="110" t="s">
        <v>73</v>
      </c>
      <c r="C25" s="111"/>
      <c r="D25" s="55">
        <v>21</v>
      </c>
      <c r="E25" s="56">
        <v>26</v>
      </c>
      <c r="F25" s="56">
        <v>0</v>
      </c>
      <c r="G25" s="57">
        <v>75</v>
      </c>
      <c r="H25" s="56">
        <v>0</v>
      </c>
      <c r="I25" s="57">
        <v>75</v>
      </c>
      <c r="J25" s="102">
        <f>'Számítás Vakolatos WW10'!P20</f>
        <v>0</v>
      </c>
      <c r="K25" s="102">
        <f>'Számítás Vakolatos WW10'!O20</f>
        <v>0</v>
      </c>
      <c r="L25" s="102">
        <f>'Számítás Vakolatos WW10'!S20</f>
        <v>0</v>
      </c>
      <c r="M25" s="102">
        <f>'Számítás Vakolatos WW10'!R20</f>
        <v>0</v>
      </c>
      <c r="N25" s="102">
        <f>IF(M25&gt;0,'Számítás Vakolatos WW10'!Q20/'Helyiség Lista'!M25,0)</f>
        <v>0</v>
      </c>
      <c r="O25" s="58">
        <v>0</v>
      </c>
    </row>
    <row r="26" spans="2:15" s="64" customFormat="1" x14ac:dyDescent="0.25">
      <c r="B26" s="116" t="s">
        <v>68</v>
      </c>
      <c r="C26" s="117"/>
      <c r="D26" s="51">
        <v>21</v>
      </c>
      <c r="E26" s="52">
        <v>26</v>
      </c>
      <c r="F26" s="52">
        <v>0</v>
      </c>
      <c r="G26" s="53">
        <v>75</v>
      </c>
      <c r="H26" s="52">
        <v>0</v>
      </c>
      <c r="I26" s="53">
        <v>75</v>
      </c>
      <c r="J26" s="105">
        <f>'Számítás Vakolatos WW10'!P21</f>
        <v>0</v>
      </c>
      <c r="K26" s="105">
        <f>'Számítás Vakolatos WW10'!O21</f>
        <v>0</v>
      </c>
      <c r="L26" s="105">
        <f>'Számítás Vakolatos WW10'!S21</f>
        <v>0</v>
      </c>
      <c r="M26" s="105">
        <f>'Számítás Vakolatos WW10'!R21</f>
        <v>0</v>
      </c>
      <c r="N26" s="105">
        <f>IF(M26&gt;0,'Számítás Vakolatos WW10'!Q21/'Helyiség Lista'!M26,0)</f>
        <v>0</v>
      </c>
      <c r="O26" s="54">
        <v>0</v>
      </c>
    </row>
    <row r="27" spans="2:15" s="64" customFormat="1" x14ac:dyDescent="0.25">
      <c r="B27" s="110" t="s">
        <v>69</v>
      </c>
      <c r="C27" s="111"/>
      <c r="D27" s="55">
        <v>21</v>
      </c>
      <c r="E27" s="56">
        <v>26</v>
      </c>
      <c r="F27" s="56">
        <v>0</v>
      </c>
      <c r="G27" s="57">
        <v>75</v>
      </c>
      <c r="H27" s="56">
        <v>0</v>
      </c>
      <c r="I27" s="57">
        <v>75</v>
      </c>
      <c r="J27" s="102">
        <f>'Számítás Vakolatos WW10'!P22</f>
        <v>0</v>
      </c>
      <c r="K27" s="102">
        <f>'Számítás Vakolatos WW10'!O22</f>
        <v>0</v>
      </c>
      <c r="L27" s="102">
        <f>'Számítás Vakolatos WW10'!S22</f>
        <v>0</v>
      </c>
      <c r="M27" s="102">
        <f>'Számítás Vakolatos WW10'!R22</f>
        <v>0</v>
      </c>
      <c r="N27" s="102">
        <f>IF(M27&gt;0,'Számítás Vakolatos WW10'!Q22/'Helyiség Lista'!M27,0)</f>
        <v>0</v>
      </c>
      <c r="O27" s="58">
        <v>0</v>
      </c>
    </row>
    <row r="28" spans="2:15" s="64" customFormat="1" x14ac:dyDescent="0.25">
      <c r="B28" s="112" t="s">
        <v>70</v>
      </c>
      <c r="C28" s="113"/>
      <c r="D28" s="42">
        <v>21</v>
      </c>
      <c r="E28" s="43">
        <v>26</v>
      </c>
      <c r="F28" s="43">
        <v>0</v>
      </c>
      <c r="G28" s="44">
        <v>75</v>
      </c>
      <c r="H28" s="43">
        <v>0</v>
      </c>
      <c r="I28" s="44">
        <v>75</v>
      </c>
      <c r="J28" s="103">
        <f>'Számítás Vakolatos WW10'!P23</f>
        <v>0</v>
      </c>
      <c r="K28" s="103">
        <f>'Számítás Vakolatos WW10'!O23</f>
        <v>0</v>
      </c>
      <c r="L28" s="103">
        <f>'Számítás Vakolatos WW10'!S23</f>
        <v>0</v>
      </c>
      <c r="M28" s="103">
        <f>'Számítás Vakolatos WW10'!R23</f>
        <v>0</v>
      </c>
      <c r="N28" s="103">
        <f>IF(M28&gt;0,'Számítás Vakolatos WW10'!Q23/'Helyiség Lista'!M28,0)</f>
        <v>0</v>
      </c>
      <c r="O28" s="48">
        <v>0</v>
      </c>
    </row>
    <row r="29" spans="2:15" s="64" customFormat="1" x14ac:dyDescent="0.25">
      <c r="B29" s="110" t="s">
        <v>71</v>
      </c>
      <c r="C29" s="111"/>
      <c r="D29" s="55">
        <v>21</v>
      </c>
      <c r="E29" s="56">
        <v>26</v>
      </c>
      <c r="F29" s="56">
        <v>0</v>
      </c>
      <c r="G29" s="57">
        <v>75</v>
      </c>
      <c r="H29" s="56">
        <v>0</v>
      </c>
      <c r="I29" s="57">
        <v>75</v>
      </c>
      <c r="J29" s="102">
        <f>'Számítás Vakolatos WW10'!P24</f>
        <v>0</v>
      </c>
      <c r="K29" s="102">
        <f>'Számítás Vakolatos WW10'!O24</f>
        <v>0</v>
      </c>
      <c r="L29" s="102">
        <f>'Számítás Vakolatos WW10'!S24</f>
        <v>0</v>
      </c>
      <c r="M29" s="102">
        <f>'Számítás Vakolatos WW10'!R24</f>
        <v>0</v>
      </c>
      <c r="N29" s="102">
        <f>IF(M29&gt;0,'Számítás Vakolatos WW10'!Q24/'Helyiség Lista'!M29,0)</f>
        <v>0</v>
      </c>
      <c r="O29" s="58">
        <v>0</v>
      </c>
    </row>
    <row r="30" spans="2:15" s="64" customFormat="1" x14ac:dyDescent="0.25">
      <c r="B30" s="112" t="s">
        <v>74</v>
      </c>
      <c r="C30" s="113"/>
      <c r="D30" s="42">
        <v>21</v>
      </c>
      <c r="E30" s="43">
        <v>26</v>
      </c>
      <c r="F30" s="43">
        <v>0</v>
      </c>
      <c r="G30" s="44">
        <v>75</v>
      </c>
      <c r="H30" s="43">
        <v>0</v>
      </c>
      <c r="I30" s="44">
        <v>75</v>
      </c>
      <c r="J30" s="103">
        <f>'Számítás Vakolatos WW10'!P25</f>
        <v>0</v>
      </c>
      <c r="K30" s="103">
        <f>'Számítás Vakolatos WW10'!O25</f>
        <v>0</v>
      </c>
      <c r="L30" s="103">
        <f>'Számítás Vakolatos WW10'!S25</f>
        <v>0</v>
      </c>
      <c r="M30" s="103">
        <f>'Számítás Vakolatos WW10'!R25</f>
        <v>0</v>
      </c>
      <c r="N30" s="103">
        <f>IF(M30&gt;0,'Számítás Vakolatos WW10'!Q25/'Helyiség Lista'!M30,0)</f>
        <v>0</v>
      </c>
      <c r="O30" s="48">
        <v>0</v>
      </c>
    </row>
    <row r="31" spans="2:15" x14ac:dyDescent="0.25">
      <c r="B31" s="114" t="s">
        <v>75</v>
      </c>
      <c r="C31" s="115"/>
      <c r="D31" s="59">
        <v>21</v>
      </c>
      <c r="E31" s="60">
        <v>26</v>
      </c>
      <c r="F31" s="60">
        <v>0</v>
      </c>
      <c r="G31" s="61">
        <v>75</v>
      </c>
      <c r="H31" s="60">
        <v>0</v>
      </c>
      <c r="I31" s="61">
        <v>75</v>
      </c>
      <c r="J31" s="104">
        <f>'Számítás Vakolatos WW10'!P26</f>
        <v>0</v>
      </c>
      <c r="K31" s="104">
        <f>'Számítás Vakolatos WW10'!O26</f>
        <v>0</v>
      </c>
      <c r="L31" s="104">
        <f>'Számítás Vakolatos WW10'!S26</f>
        <v>0</v>
      </c>
      <c r="M31" s="104">
        <f>'Számítás Vakolatos WW10'!R26</f>
        <v>0</v>
      </c>
      <c r="N31" s="104">
        <f>IF(M31&gt;0,'Számítás Vakolatos WW10'!Q26/'Helyiség Lista'!M31,0)</f>
        <v>0</v>
      </c>
      <c r="O31" s="62">
        <v>0</v>
      </c>
    </row>
    <row r="32" spans="2:15" x14ac:dyDescent="0.25">
      <c r="B32" s="112" t="s">
        <v>76</v>
      </c>
      <c r="C32" s="113"/>
      <c r="D32" s="42">
        <v>21</v>
      </c>
      <c r="E32" s="43">
        <v>26</v>
      </c>
      <c r="F32" s="43">
        <v>0</v>
      </c>
      <c r="G32" s="44">
        <v>75</v>
      </c>
      <c r="H32" s="43">
        <v>0</v>
      </c>
      <c r="I32" s="44">
        <v>75</v>
      </c>
      <c r="J32" s="103">
        <f>'Számítás Vakolatos WW10'!P27</f>
        <v>0</v>
      </c>
      <c r="K32" s="103">
        <f>'Számítás Vakolatos WW10'!O27</f>
        <v>0</v>
      </c>
      <c r="L32" s="103">
        <f>'Számítás Vakolatos WW10'!S27</f>
        <v>0</v>
      </c>
      <c r="M32" s="103">
        <f>'Számítás Vakolatos WW10'!R27</f>
        <v>0</v>
      </c>
      <c r="N32" s="103">
        <f>IF(M32&gt;0,'Számítás Vakolatos WW10'!Q27/'Helyiség Lista'!M32,0)</f>
        <v>0</v>
      </c>
      <c r="O32" s="48">
        <v>0</v>
      </c>
    </row>
    <row r="33" spans="2:15" x14ac:dyDescent="0.25">
      <c r="B33" s="110" t="s">
        <v>77</v>
      </c>
      <c r="C33" s="111"/>
      <c r="D33" s="55">
        <v>21</v>
      </c>
      <c r="E33" s="56">
        <v>26</v>
      </c>
      <c r="F33" s="56">
        <v>0</v>
      </c>
      <c r="G33" s="57">
        <v>75</v>
      </c>
      <c r="H33" s="56">
        <v>0</v>
      </c>
      <c r="I33" s="57">
        <v>75</v>
      </c>
      <c r="J33" s="102">
        <f>'Számítás Vakolatos WW10'!P28</f>
        <v>0</v>
      </c>
      <c r="K33" s="102">
        <f>'Számítás Vakolatos WW10'!O28</f>
        <v>0</v>
      </c>
      <c r="L33" s="102">
        <f>'Számítás Vakolatos WW10'!S28</f>
        <v>0</v>
      </c>
      <c r="M33" s="102">
        <f>'Számítás Vakolatos WW10'!R28</f>
        <v>0</v>
      </c>
      <c r="N33" s="102">
        <f>IF(M33&gt;0,'Számítás Vakolatos WW10'!Q28/'Helyiség Lista'!M33,0)</f>
        <v>0</v>
      </c>
      <c r="O33" s="58">
        <v>0</v>
      </c>
    </row>
    <row r="34" spans="2:15" x14ac:dyDescent="0.25">
      <c r="B34" s="112" t="s">
        <v>78</v>
      </c>
      <c r="C34" s="113"/>
      <c r="D34" s="42">
        <v>21</v>
      </c>
      <c r="E34" s="43">
        <v>26</v>
      </c>
      <c r="F34" s="43">
        <v>0</v>
      </c>
      <c r="G34" s="44">
        <v>75</v>
      </c>
      <c r="H34" s="43">
        <v>0</v>
      </c>
      <c r="I34" s="44">
        <v>75</v>
      </c>
      <c r="J34" s="103">
        <f>'Számítás Vakolatos WW10'!P29</f>
        <v>0</v>
      </c>
      <c r="K34" s="103">
        <f>'Számítás Vakolatos WW10'!O29</f>
        <v>0</v>
      </c>
      <c r="L34" s="103">
        <f>'Számítás Vakolatos WW10'!S29</f>
        <v>0</v>
      </c>
      <c r="M34" s="103">
        <f>'Számítás Vakolatos WW10'!R29</f>
        <v>0</v>
      </c>
      <c r="N34" s="103">
        <f>IF(M34&gt;0,'Számítás Vakolatos WW10'!Q29/'Helyiség Lista'!M34,0)</f>
        <v>0</v>
      </c>
      <c r="O34" s="48">
        <v>0</v>
      </c>
    </row>
    <row r="35" spans="2:15" x14ac:dyDescent="0.25">
      <c r="B35" s="110" t="s">
        <v>79</v>
      </c>
      <c r="C35" s="111"/>
      <c r="D35" s="55">
        <v>21</v>
      </c>
      <c r="E35" s="56">
        <v>26</v>
      </c>
      <c r="F35" s="56">
        <v>0</v>
      </c>
      <c r="G35" s="57">
        <v>75</v>
      </c>
      <c r="H35" s="56">
        <v>0</v>
      </c>
      <c r="I35" s="57">
        <v>75</v>
      </c>
      <c r="J35" s="102">
        <f>'Számítás Vakolatos WW10'!P30</f>
        <v>0</v>
      </c>
      <c r="K35" s="102">
        <f>'Számítás Vakolatos WW10'!O30</f>
        <v>0</v>
      </c>
      <c r="L35" s="102">
        <f>'Számítás Vakolatos WW10'!S30</f>
        <v>0</v>
      </c>
      <c r="M35" s="102">
        <f>'Számítás Vakolatos WW10'!R30</f>
        <v>0</v>
      </c>
      <c r="N35" s="102">
        <f>IF(M35&gt;0,'Számítás Vakolatos WW10'!Q30/'Helyiség Lista'!M35,0)</f>
        <v>0</v>
      </c>
      <c r="O35" s="58">
        <v>0</v>
      </c>
    </row>
    <row r="36" spans="2:15" x14ac:dyDescent="0.25">
      <c r="B36" s="118" t="s">
        <v>80</v>
      </c>
      <c r="C36" s="119"/>
      <c r="D36" s="45">
        <v>21</v>
      </c>
      <c r="E36" s="46">
        <v>26</v>
      </c>
      <c r="F36" s="46">
        <v>0</v>
      </c>
      <c r="G36" s="47">
        <v>75</v>
      </c>
      <c r="H36" s="46">
        <v>0</v>
      </c>
      <c r="I36" s="47">
        <v>75</v>
      </c>
      <c r="J36" s="106">
        <f>'Számítás Vakolatos WW10'!P31</f>
        <v>0</v>
      </c>
      <c r="K36" s="106">
        <f>'Számítás Vakolatos WW10'!O31</f>
        <v>0</v>
      </c>
      <c r="L36" s="106">
        <f>'Számítás Vakolatos WW10'!S31</f>
        <v>0</v>
      </c>
      <c r="M36" s="106">
        <f>'Számítás Vakolatos WW10'!R31</f>
        <v>0</v>
      </c>
      <c r="N36" s="106">
        <f>IF(M36&gt;0,'Számítás Vakolatos WW10'!Q31/'Helyiség Lista'!M36,0)</f>
        <v>0</v>
      </c>
      <c r="O36" s="49">
        <v>0</v>
      </c>
    </row>
    <row r="37" spans="2:15" x14ac:dyDescent="0.25">
      <c r="B37" s="215"/>
      <c r="C37" s="216"/>
      <c r="D37" s="217"/>
      <c r="E37" s="218"/>
      <c r="F37" s="219">
        <f>SUM(F17:F36)</f>
        <v>0</v>
      </c>
      <c r="G37" s="220"/>
      <c r="H37" s="219">
        <f>SUM(H17:H36)</f>
        <v>0</v>
      </c>
      <c r="I37" s="220"/>
      <c r="J37" s="219">
        <f>SUM(J17:J36)</f>
        <v>0</v>
      </c>
      <c r="K37" s="219">
        <f>SUM(K17:K36)</f>
        <v>0</v>
      </c>
      <c r="L37" s="219">
        <f t="shared" ref="L37:N37" si="0">SUM(L17:L36)</f>
        <v>0</v>
      </c>
      <c r="M37" s="219">
        <f t="shared" si="0"/>
        <v>0</v>
      </c>
      <c r="N37" s="219">
        <f t="shared" si="0"/>
        <v>0</v>
      </c>
      <c r="O37" s="221">
        <f>SUM(O17:O36)</f>
        <v>0</v>
      </c>
    </row>
    <row r="38" spans="2:15" x14ac:dyDescent="0.25">
      <c r="B38" s="107"/>
      <c r="C38" s="64"/>
      <c r="D38" s="108"/>
    </row>
    <row r="39" spans="2:15" ht="15.6" x14ac:dyDescent="0.3">
      <c r="B39" s="73" t="s">
        <v>98</v>
      </c>
    </row>
    <row r="41" spans="2:15" x14ac:dyDescent="0.25">
      <c r="B41" s="208" t="s">
        <v>99</v>
      </c>
      <c r="C41" s="240" t="s">
        <v>130</v>
      </c>
      <c r="D41" s="241"/>
      <c r="E41" s="241"/>
      <c r="F41" s="209">
        <f>'Számítás Vakolatos WW10'!Q32</f>
        <v>0</v>
      </c>
      <c r="G41" s="210" t="s">
        <v>2</v>
      </c>
      <c r="H41" s="188"/>
      <c r="I41" s="191"/>
      <c r="J41" s="191"/>
      <c r="K41" s="191"/>
      <c r="L41" s="191"/>
      <c r="M41" s="191"/>
      <c r="N41" s="191"/>
      <c r="O41" s="78"/>
    </row>
    <row r="42" spans="2:15" x14ac:dyDescent="0.25">
      <c r="B42" s="187" t="s">
        <v>100</v>
      </c>
      <c r="C42" s="242" t="s">
        <v>131</v>
      </c>
      <c r="D42" s="243"/>
      <c r="E42" s="243"/>
      <c r="F42" s="83">
        <f>(SUM('Számítás Vakolatos WW10'!M32:N32))*1.45</f>
        <v>0</v>
      </c>
      <c r="G42" s="189" t="s">
        <v>72</v>
      </c>
      <c r="H42" s="185"/>
      <c r="I42" s="193"/>
      <c r="J42" s="193"/>
      <c r="K42" s="193"/>
      <c r="L42" s="193"/>
      <c r="M42" s="193"/>
      <c r="N42" s="193"/>
      <c r="O42" s="86"/>
    </row>
    <row r="43" spans="2:15" x14ac:dyDescent="0.25">
      <c r="B43" s="198" t="s">
        <v>101</v>
      </c>
      <c r="C43" s="244" t="s">
        <v>132</v>
      </c>
      <c r="D43" s="245"/>
      <c r="E43" s="245"/>
      <c r="F43" s="201">
        <f>'Számítás Vakolatos WW10'!S32*2</f>
        <v>0</v>
      </c>
      <c r="G43" s="202" t="s">
        <v>72</v>
      </c>
      <c r="H43" s="185"/>
      <c r="I43" s="193"/>
      <c r="J43" s="193"/>
      <c r="K43" s="193"/>
      <c r="L43" s="193"/>
      <c r="M43" s="193"/>
      <c r="N43" s="193"/>
      <c r="O43" s="86"/>
    </row>
    <row r="44" spans="2:15" s="109" customFormat="1" x14ac:dyDescent="0.25">
      <c r="B44" s="187" t="s">
        <v>102</v>
      </c>
      <c r="C44" s="242" t="s">
        <v>133</v>
      </c>
      <c r="D44" s="243"/>
      <c r="E44" s="243"/>
      <c r="F44" s="212">
        <f>IF(Adattáblák!F8=TRUE,('Számítás Vakolatos WW10'!S32),0)</f>
        <v>0</v>
      </c>
      <c r="G44" s="189" t="s">
        <v>72</v>
      </c>
      <c r="H44" s="193"/>
      <c r="I44" s="193"/>
      <c r="J44" s="193"/>
      <c r="K44" s="193"/>
      <c r="L44" s="193"/>
      <c r="M44" s="193"/>
      <c r="N44" s="193"/>
      <c r="O44" s="86"/>
    </row>
    <row r="45" spans="2:15" x14ac:dyDescent="0.25">
      <c r="B45" s="198" t="s">
        <v>103</v>
      </c>
      <c r="C45" s="244" t="s">
        <v>134</v>
      </c>
      <c r="D45" s="245"/>
      <c r="E45" s="245"/>
      <c r="F45" s="201">
        <f>'Számítás Vakolatos WW10'!U32</f>
        <v>0</v>
      </c>
      <c r="G45" s="202" t="s">
        <v>72</v>
      </c>
      <c r="H45" s="185"/>
      <c r="I45" s="193"/>
      <c r="J45" s="193"/>
      <c r="K45" s="193"/>
      <c r="L45" s="193"/>
      <c r="M45" s="193"/>
      <c r="N45" s="193"/>
      <c r="O45" s="86"/>
    </row>
    <row r="46" spans="2:15" x14ac:dyDescent="0.25">
      <c r="B46" s="187" t="s">
        <v>104</v>
      </c>
      <c r="C46" s="242" t="s">
        <v>135</v>
      </c>
      <c r="D46" s="243"/>
      <c r="E46" s="243"/>
      <c r="F46" s="83">
        <f>'Számítás Vakolatos WW10'!T32</f>
        <v>0</v>
      </c>
      <c r="G46" s="189" t="s">
        <v>72</v>
      </c>
      <c r="H46" s="185"/>
      <c r="I46" s="193"/>
      <c r="J46" s="193"/>
      <c r="K46" s="193"/>
      <c r="L46" s="193"/>
      <c r="M46" s="193"/>
      <c r="N46" s="193"/>
      <c r="O46" s="86"/>
    </row>
    <row r="47" spans="2:15" x14ac:dyDescent="0.25">
      <c r="B47" s="213" t="s">
        <v>105</v>
      </c>
      <c r="C47" s="244" t="s">
        <v>136</v>
      </c>
      <c r="D47" s="245"/>
      <c r="E47" s="245"/>
      <c r="F47" s="201">
        <f>'Számítás Vakolatos WW10'!W32</f>
        <v>0</v>
      </c>
      <c r="G47" s="202" t="s">
        <v>2</v>
      </c>
      <c r="H47" s="185"/>
      <c r="I47" s="193"/>
      <c r="J47" s="193"/>
      <c r="K47" s="193"/>
      <c r="L47" s="193"/>
      <c r="M47" s="193"/>
      <c r="N47" s="193"/>
      <c r="O47" s="86"/>
    </row>
    <row r="48" spans="2:15" x14ac:dyDescent="0.25">
      <c r="B48" s="190" t="s">
        <v>129</v>
      </c>
      <c r="C48" s="242" t="s">
        <v>137</v>
      </c>
      <c r="D48" s="243"/>
      <c r="E48" s="243"/>
      <c r="F48" s="83">
        <f>(IF(B50="Osztó-gyűjtő típusa",0,F50))+(IF(B51="Osztó-gyűjtő típusa",0,F51))+(IF(B52="Osztó-gyűjtő típusa",0,F52))+(IF(B53="Osztó-gyűjtő típusa",0,F53))+(IF(B54="Osztó-gyűjtő típusa",0,F54))+(IF(B55="Osztó-gyűjtő típusa",0,F55))</f>
        <v>0</v>
      </c>
      <c r="G48" s="189" t="s">
        <v>72</v>
      </c>
      <c r="H48" s="185"/>
      <c r="I48" s="193"/>
      <c r="J48" s="193"/>
      <c r="K48" s="193"/>
      <c r="L48" s="193"/>
      <c r="M48" s="193"/>
      <c r="N48" s="193"/>
      <c r="O48" s="86"/>
    </row>
    <row r="49" spans="2:15" x14ac:dyDescent="0.25">
      <c r="B49" s="211"/>
      <c r="C49" s="199"/>
      <c r="D49" s="200"/>
      <c r="E49" s="200"/>
      <c r="F49" s="201"/>
      <c r="G49" s="202"/>
      <c r="H49" s="185"/>
      <c r="I49" s="193"/>
      <c r="J49" s="193"/>
      <c r="K49" s="193"/>
      <c r="L49" s="193"/>
      <c r="M49" s="193"/>
      <c r="N49" s="193"/>
      <c r="O49" s="86"/>
    </row>
    <row r="50" spans="2:15" x14ac:dyDescent="0.25">
      <c r="B50" s="50" t="s">
        <v>146</v>
      </c>
      <c r="C50" s="246" t="str">
        <f>VLOOKUP('Helyiség Lista'!B50,Adattáblák!$H$3:$J$14,2,0)</f>
        <v>Válasszon osztó gyűjtőt!</v>
      </c>
      <c r="D50" s="246"/>
      <c r="E50" s="246"/>
      <c r="F50" s="44">
        <v>0</v>
      </c>
      <c r="G50" s="189" t="s">
        <v>72</v>
      </c>
      <c r="H50" s="185"/>
      <c r="I50" s="193"/>
      <c r="J50" s="193"/>
      <c r="K50" s="193"/>
      <c r="L50" s="193"/>
      <c r="M50" s="193"/>
      <c r="N50" s="193"/>
      <c r="O50" s="86"/>
    </row>
    <row r="51" spans="2:15" x14ac:dyDescent="0.25">
      <c r="B51" s="214" t="s">
        <v>146</v>
      </c>
      <c r="C51" s="247" t="str">
        <f>VLOOKUP('Helyiség Lista'!B51,Adattáblák!$H$3:$J$14,2,0)</f>
        <v>Válasszon osztó gyűjtőt!</v>
      </c>
      <c r="D51" s="247"/>
      <c r="E51" s="247"/>
      <c r="F51" s="57">
        <v>0</v>
      </c>
      <c r="G51" s="202" t="s">
        <v>72</v>
      </c>
      <c r="H51" s="185"/>
      <c r="I51" s="193"/>
      <c r="J51" s="193"/>
      <c r="K51" s="193"/>
      <c r="L51" s="193"/>
      <c r="M51" s="193"/>
      <c r="N51" s="193"/>
      <c r="O51" s="86"/>
    </row>
    <row r="52" spans="2:15" x14ac:dyDescent="0.25">
      <c r="B52" s="50" t="s">
        <v>146</v>
      </c>
      <c r="C52" s="246" t="str">
        <f>VLOOKUP('Helyiség Lista'!B52,Adattáblák!$H$3:$J$14,2,0)</f>
        <v>Válasszon osztó gyűjtőt!</v>
      </c>
      <c r="D52" s="246"/>
      <c r="E52" s="246"/>
      <c r="F52" s="44">
        <v>0</v>
      </c>
      <c r="G52" s="189" t="s">
        <v>72</v>
      </c>
      <c r="H52" s="185"/>
      <c r="I52" s="193"/>
      <c r="J52" s="193"/>
      <c r="K52" s="193"/>
      <c r="L52" s="193"/>
      <c r="M52" s="193"/>
      <c r="N52" s="193"/>
      <c r="O52" s="86"/>
    </row>
    <row r="53" spans="2:15" x14ac:dyDescent="0.25">
      <c r="B53" s="214" t="s">
        <v>146</v>
      </c>
      <c r="C53" s="247" t="str">
        <f>VLOOKUP('Helyiség Lista'!B53,Adattáblák!$H$3:$J$14,2,0)</f>
        <v>Válasszon osztó gyűjtőt!</v>
      </c>
      <c r="D53" s="247"/>
      <c r="E53" s="247"/>
      <c r="F53" s="57">
        <v>0</v>
      </c>
      <c r="G53" s="202" t="s">
        <v>72</v>
      </c>
      <c r="H53" s="185"/>
      <c r="I53" s="193"/>
      <c r="J53" s="193"/>
      <c r="K53" s="193"/>
      <c r="L53" s="193"/>
      <c r="M53" s="193"/>
      <c r="N53" s="193"/>
      <c r="O53" s="86"/>
    </row>
    <row r="54" spans="2:15" x14ac:dyDescent="0.25">
      <c r="B54" s="50" t="s">
        <v>146</v>
      </c>
      <c r="C54" s="246" t="str">
        <f>VLOOKUP('Helyiség Lista'!B54,Adattáblák!$H$3:$J$14,2,0)</f>
        <v>Válasszon osztó gyűjtőt!</v>
      </c>
      <c r="D54" s="246"/>
      <c r="E54" s="246"/>
      <c r="F54" s="44">
        <v>0</v>
      </c>
      <c r="G54" s="189" t="s">
        <v>72</v>
      </c>
      <c r="H54" s="185"/>
      <c r="I54" s="193"/>
      <c r="J54" s="193"/>
      <c r="K54" s="193"/>
      <c r="L54" s="193"/>
      <c r="M54" s="193"/>
      <c r="N54" s="193"/>
      <c r="O54" s="86"/>
    </row>
    <row r="55" spans="2:15" x14ac:dyDescent="0.25">
      <c r="B55" s="214" t="s">
        <v>146</v>
      </c>
      <c r="C55" s="247" t="str">
        <f>VLOOKUP('Helyiség Lista'!B55,Adattáblák!$H$3:$J$14,2,0)</f>
        <v>Válasszon osztó gyűjtőt!</v>
      </c>
      <c r="D55" s="247"/>
      <c r="E55" s="247"/>
      <c r="F55" s="57">
        <v>0</v>
      </c>
      <c r="G55" s="202" t="s">
        <v>72</v>
      </c>
      <c r="H55" s="185"/>
      <c r="I55" s="193"/>
      <c r="J55" s="193"/>
      <c r="K55" s="193"/>
      <c r="L55" s="193"/>
      <c r="M55" s="193"/>
      <c r="N55" s="193"/>
      <c r="O55" s="86"/>
    </row>
    <row r="56" spans="2:15" x14ac:dyDescent="0.25">
      <c r="B56" s="187" t="str">
        <f>VLOOKUP(B50,Adattáblák!$H$3:$L$14,4,0)</f>
        <v xml:space="preserve"> </v>
      </c>
      <c r="C56" s="192" t="str">
        <f>VLOOKUP(B50,Adattáblák!$H$3:$L$14,5,0)</f>
        <v xml:space="preserve"> </v>
      </c>
      <c r="D56" s="193"/>
      <c r="E56" s="193"/>
      <c r="F56" s="83" t="str">
        <f t="shared" ref="F56:F61" si="1">IF(C56=" ","",F50)</f>
        <v/>
      </c>
      <c r="G56" s="189" t="str">
        <f>IF(C56=" ","","db")</f>
        <v/>
      </c>
      <c r="H56" s="185"/>
      <c r="I56" s="193"/>
      <c r="J56" s="193"/>
      <c r="K56" s="193"/>
      <c r="L56" s="193"/>
      <c r="M56" s="193"/>
      <c r="N56" s="193"/>
      <c r="O56" s="86"/>
    </row>
    <row r="57" spans="2:15" x14ac:dyDescent="0.25">
      <c r="B57" s="198" t="str">
        <f>VLOOKUP(B51,Adattáblák!$H$3:$L$14,4,0)</f>
        <v xml:space="preserve"> </v>
      </c>
      <c r="C57" s="199" t="str">
        <f>VLOOKUP(B51,Adattáblák!$H$3:$L$14,5,0)</f>
        <v xml:space="preserve"> </v>
      </c>
      <c r="D57" s="200"/>
      <c r="E57" s="200"/>
      <c r="F57" s="201" t="str">
        <f t="shared" si="1"/>
        <v/>
      </c>
      <c r="G57" s="202" t="str">
        <f t="shared" ref="G57:G61" si="2">IF(C57=" ","","db")</f>
        <v/>
      </c>
      <c r="H57" s="185"/>
      <c r="I57" s="193"/>
      <c r="J57" s="193"/>
      <c r="K57" s="193"/>
      <c r="L57" s="193"/>
      <c r="M57" s="193"/>
      <c r="N57" s="193"/>
      <c r="O57" s="86"/>
    </row>
    <row r="58" spans="2:15" x14ac:dyDescent="0.25">
      <c r="B58" s="187" t="str">
        <f>VLOOKUP(B52,Adattáblák!$H$3:$L$14,4,0)</f>
        <v xml:space="preserve"> </v>
      </c>
      <c r="C58" s="192" t="str">
        <f>VLOOKUP(B52,Adattáblák!$H$3:$L$14,5,0)</f>
        <v xml:space="preserve"> </v>
      </c>
      <c r="D58" s="193"/>
      <c r="E58" s="193"/>
      <c r="F58" s="83" t="str">
        <f t="shared" si="1"/>
        <v/>
      </c>
      <c r="G58" s="189" t="str">
        <f t="shared" si="2"/>
        <v/>
      </c>
      <c r="H58" s="185"/>
      <c r="I58" s="193"/>
      <c r="J58" s="193"/>
      <c r="K58" s="193"/>
      <c r="L58" s="193"/>
      <c r="M58" s="193"/>
      <c r="N58" s="193"/>
      <c r="O58" s="86"/>
    </row>
    <row r="59" spans="2:15" x14ac:dyDescent="0.25">
      <c r="B59" s="198" t="str">
        <f>VLOOKUP(B53,Adattáblák!$H$3:$L$14,4,0)</f>
        <v xml:space="preserve"> </v>
      </c>
      <c r="C59" s="199" t="str">
        <f>VLOOKUP(B53,Adattáblák!$H$3:$L$14,5,0)</f>
        <v xml:space="preserve"> </v>
      </c>
      <c r="D59" s="200"/>
      <c r="E59" s="200"/>
      <c r="F59" s="201" t="str">
        <f t="shared" si="1"/>
        <v/>
      </c>
      <c r="G59" s="202" t="str">
        <f t="shared" si="2"/>
        <v/>
      </c>
      <c r="H59" s="185"/>
      <c r="I59" s="193"/>
      <c r="J59" s="193"/>
      <c r="K59" s="193"/>
      <c r="L59" s="193"/>
      <c r="M59" s="193"/>
      <c r="N59" s="193"/>
      <c r="O59" s="86"/>
    </row>
    <row r="60" spans="2:15" x14ac:dyDescent="0.25">
      <c r="B60" s="187" t="str">
        <f>VLOOKUP(B54,Adattáblák!$H$3:$L$14,4,0)</f>
        <v xml:space="preserve"> </v>
      </c>
      <c r="C60" s="192" t="str">
        <f>VLOOKUP(B54,Adattáblák!$H$3:$L$14,5,0)</f>
        <v xml:space="preserve"> </v>
      </c>
      <c r="D60" s="193"/>
      <c r="E60" s="193"/>
      <c r="F60" s="83" t="str">
        <f t="shared" si="1"/>
        <v/>
      </c>
      <c r="G60" s="189" t="str">
        <f t="shared" si="2"/>
        <v/>
      </c>
      <c r="H60" s="185"/>
      <c r="I60" s="193"/>
      <c r="J60" s="193"/>
      <c r="K60" s="193"/>
      <c r="L60" s="193"/>
      <c r="M60" s="193"/>
      <c r="N60" s="193"/>
      <c r="O60" s="86"/>
    </row>
    <row r="61" spans="2:15" x14ac:dyDescent="0.25">
      <c r="B61" s="203" t="str">
        <f>VLOOKUP(B55,Adattáblák!$H$3:$L$14,4,0)</f>
        <v xml:space="preserve"> </v>
      </c>
      <c r="C61" s="204" t="str">
        <f>VLOOKUP(B55,Adattáblák!$H$3:$L$14,5,0)</f>
        <v xml:space="preserve"> </v>
      </c>
      <c r="D61" s="205"/>
      <c r="E61" s="205"/>
      <c r="F61" s="206" t="str">
        <f t="shared" si="1"/>
        <v/>
      </c>
      <c r="G61" s="207" t="str">
        <f t="shared" si="2"/>
        <v/>
      </c>
      <c r="H61" s="186"/>
      <c r="I61" s="181"/>
      <c r="J61" s="181"/>
      <c r="K61" s="181"/>
      <c r="L61" s="181"/>
      <c r="M61" s="181"/>
      <c r="N61" s="181"/>
      <c r="O61" s="91"/>
    </row>
    <row r="64" spans="2:15" ht="15.6" x14ac:dyDescent="0.3">
      <c r="B64" s="73" t="s">
        <v>153</v>
      </c>
    </row>
    <row r="66" spans="2:15" x14ac:dyDescent="0.25">
      <c r="B66" s="195" t="s">
        <v>154</v>
      </c>
      <c r="C66" s="237" t="s">
        <v>155</v>
      </c>
      <c r="D66" s="238"/>
      <c r="E66" s="238"/>
      <c r="F66" s="238"/>
      <c r="G66" s="238"/>
      <c r="H66" s="238"/>
      <c r="I66" s="238"/>
      <c r="J66" s="238"/>
    </row>
    <row r="67" spans="2:15" x14ac:dyDescent="0.25">
      <c r="B67" s="196" t="s">
        <v>162</v>
      </c>
      <c r="C67" s="237" t="s">
        <v>156</v>
      </c>
      <c r="D67" s="238"/>
      <c r="E67" s="238"/>
      <c r="F67" s="238"/>
      <c r="G67" s="238"/>
      <c r="H67" s="238"/>
      <c r="I67" s="238"/>
      <c r="J67" s="238"/>
    </row>
    <row r="68" spans="2:15" x14ac:dyDescent="0.25">
      <c r="B68" s="197"/>
      <c r="C68" s="94"/>
    </row>
    <row r="69" spans="2:15" x14ac:dyDescent="0.25">
      <c r="B69" s="194" t="s">
        <v>157</v>
      </c>
      <c r="C69" s="239" t="s">
        <v>166</v>
      </c>
      <c r="D69" s="238"/>
      <c r="E69" s="238"/>
      <c r="F69" s="238"/>
      <c r="G69" s="238"/>
      <c r="H69" s="238"/>
      <c r="I69" s="238"/>
      <c r="J69" s="238"/>
    </row>
    <row r="70" spans="2:15" x14ac:dyDescent="0.25">
      <c r="B70" s="194" t="s">
        <v>158</v>
      </c>
      <c r="C70" s="239" t="s">
        <v>163</v>
      </c>
      <c r="D70" s="238"/>
      <c r="E70" s="238"/>
      <c r="F70" s="238"/>
      <c r="G70" s="238"/>
      <c r="H70" s="238"/>
      <c r="I70" s="238"/>
      <c r="J70" s="238"/>
    </row>
    <row r="71" spans="2:15" x14ac:dyDescent="0.25">
      <c r="B71" s="194" t="s">
        <v>160</v>
      </c>
      <c r="C71" s="239" t="s">
        <v>164</v>
      </c>
      <c r="D71" s="238"/>
      <c r="E71" s="238"/>
      <c r="F71" s="238"/>
      <c r="G71" s="238"/>
      <c r="H71" s="238"/>
      <c r="I71" s="238"/>
      <c r="J71" s="238"/>
    </row>
    <row r="72" spans="2:15" x14ac:dyDescent="0.25">
      <c r="B72" s="194" t="s">
        <v>159</v>
      </c>
      <c r="C72" s="239" t="s">
        <v>161</v>
      </c>
      <c r="D72" s="238"/>
      <c r="E72" s="238"/>
      <c r="F72" s="238"/>
      <c r="G72" s="238"/>
      <c r="H72" s="238"/>
      <c r="I72" s="238"/>
      <c r="J72" s="238"/>
    </row>
    <row r="73" spans="2:15" x14ac:dyDescent="0.25">
      <c r="B73" s="194"/>
      <c r="C73" s="94"/>
      <c r="D73" s="222"/>
      <c r="E73" s="222"/>
      <c r="F73" s="222"/>
      <c r="G73" s="222"/>
      <c r="H73" s="222"/>
      <c r="I73" s="222"/>
      <c r="J73" s="222"/>
    </row>
    <row r="74" spans="2:15" x14ac:dyDescent="0.25">
      <c r="B74" s="235" t="s">
        <v>140</v>
      </c>
      <c r="C74" s="236"/>
      <c r="D74" s="236"/>
      <c r="E74" s="236"/>
      <c r="F74" s="236"/>
      <c r="G74" s="236"/>
      <c r="H74" s="236"/>
      <c r="I74" s="236"/>
      <c r="J74" s="236"/>
      <c r="K74" s="236"/>
      <c r="L74" s="236"/>
      <c r="M74" s="236"/>
      <c r="N74" s="236"/>
      <c r="O74" s="236"/>
    </row>
    <row r="75" spans="2:15" ht="70.8" customHeight="1" x14ac:dyDescent="0.25">
      <c r="B75" s="233" t="s">
        <v>165</v>
      </c>
      <c r="C75" s="234"/>
      <c r="D75" s="234"/>
      <c r="E75" s="234"/>
      <c r="F75" s="234"/>
      <c r="G75" s="234"/>
      <c r="H75" s="234"/>
      <c r="I75" s="234"/>
      <c r="J75" s="234"/>
    </row>
  </sheetData>
  <mergeCells count="26">
    <mergeCell ref="C51:E51"/>
    <mergeCell ref="C54:E54"/>
    <mergeCell ref="C55:E55"/>
    <mergeCell ref="C52:E52"/>
    <mergeCell ref="C53:E53"/>
    <mergeCell ref="C44:E44"/>
    <mergeCell ref="C45:E45"/>
    <mergeCell ref="C46:E46"/>
    <mergeCell ref="C47:E47"/>
    <mergeCell ref="C50:E50"/>
    <mergeCell ref="F7:M8"/>
    <mergeCell ref="F9:M10"/>
    <mergeCell ref="F11:M11"/>
    <mergeCell ref="F12:M12"/>
    <mergeCell ref="B75:J75"/>
    <mergeCell ref="B74:O74"/>
    <mergeCell ref="C66:J66"/>
    <mergeCell ref="C67:J67"/>
    <mergeCell ref="C72:J72"/>
    <mergeCell ref="C69:J69"/>
    <mergeCell ref="C70:J70"/>
    <mergeCell ref="C71:J71"/>
    <mergeCell ref="C41:E41"/>
    <mergeCell ref="C42:E42"/>
    <mergeCell ref="C48:E48"/>
    <mergeCell ref="C43:E43"/>
  </mergeCells>
  <phoneticPr fontId="3" type="noConversion"/>
  <pageMargins left="0.75" right="0.75" top="1" bottom="1" header="0.5" footer="0.5"/>
  <pageSetup paperSize="9"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18" r:id="rId4" name="Check Box 14">
              <controlPr locked="0" defaultSize="0" autoFill="0" autoLine="0" autoPict="0">
                <anchor moveWithCells="1">
                  <from>
                    <xdr:col>7</xdr:col>
                    <xdr:colOff>0</xdr:colOff>
                    <xdr:row>43</xdr:row>
                    <xdr:rowOff>0</xdr:rowOff>
                  </from>
                  <to>
                    <xdr:col>12</xdr:col>
                    <xdr:colOff>83820</xdr:colOff>
                    <xdr:row>44</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Adattáblák!$F$4:$F$5</xm:f>
          </x14:formula1>
          <xm:sqref>I17:I37 G17:G37</xm:sqref>
        </x14:dataValidation>
        <x14:dataValidation type="list" allowBlank="1" showInputMessage="1" showErrorMessage="1">
          <x14:formula1>
            <xm:f>Adattáblák!$H$3:$H$14</xm:f>
          </x14:formula1>
          <xm:sqref>B50:B55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4"/>
  <sheetViews>
    <sheetView topLeftCell="I1048576" zoomScale="70" zoomScaleNormal="70" workbookViewId="0">
      <selection activeCell="I1" sqref="A1:XFD1048576"/>
    </sheetView>
  </sheetViews>
  <sheetFormatPr defaultColWidth="9.109375" defaultRowHeight="13.2" zeroHeight="1" x14ac:dyDescent="0.25"/>
  <cols>
    <col min="1" max="1" width="13.109375" style="7" customWidth="1"/>
    <col min="2" max="2" width="28.5546875" style="2" customWidth="1"/>
    <col min="3" max="4" width="11.5546875" style="2" customWidth="1"/>
    <col min="5" max="5" width="15.33203125" style="2" customWidth="1"/>
    <col min="6" max="6" width="15.109375" style="2" customWidth="1"/>
    <col min="7" max="7" width="15.109375" style="8" customWidth="1"/>
    <col min="8" max="8" width="15.44140625" style="8" customWidth="1"/>
    <col min="9" max="9" width="13.6640625" style="2" customWidth="1"/>
    <col min="10" max="12" width="16.109375" style="2" customWidth="1"/>
    <col min="13" max="13" width="19.44140625" style="8" customWidth="1"/>
    <col min="14" max="14" width="19.44140625" style="2" customWidth="1"/>
    <col min="15" max="15" width="19.44140625" style="8" customWidth="1"/>
    <col min="16" max="16" width="19.44140625" style="2" customWidth="1"/>
    <col min="17" max="17" width="15.44140625" style="2" customWidth="1"/>
    <col min="18" max="18" width="13.109375" style="2" customWidth="1"/>
    <col min="19" max="19" width="19" style="8" customWidth="1"/>
    <col min="20" max="20" width="20.109375" style="8" customWidth="1"/>
    <col min="21" max="21" width="16" style="9" customWidth="1"/>
    <col min="22" max="23" width="13.33203125" style="2" customWidth="1"/>
    <col min="24" max="25" width="17.44140625" style="2" customWidth="1"/>
    <col min="26" max="16384" width="9.109375" style="2"/>
  </cols>
  <sheetData>
    <row r="2" spans="1:23" s="5" customFormat="1" ht="23.25" hidden="1" customHeight="1" x14ac:dyDescent="0.25">
      <c r="A2" s="248" t="s">
        <v>5</v>
      </c>
      <c r="B2" s="249"/>
      <c r="C2" s="24">
        <f>'Helyiség Lista'!D7</f>
        <v>40</v>
      </c>
      <c r="D2" s="25" t="s">
        <v>53</v>
      </c>
      <c r="E2" s="21"/>
    </row>
    <row r="3" spans="1:23" s="5" customFormat="1" ht="23.25" hidden="1" customHeight="1" x14ac:dyDescent="0.25">
      <c r="A3" s="248" t="s">
        <v>6</v>
      </c>
      <c r="B3" s="249"/>
      <c r="C3" s="24">
        <f>'Helyiség Lista'!D8</f>
        <v>35</v>
      </c>
      <c r="D3" s="25" t="s">
        <v>53</v>
      </c>
      <c r="E3" s="21"/>
    </row>
    <row r="4" spans="1:23" s="5" customFormat="1" ht="23.25" hidden="1" customHeight="1" x14ac:dyDescent="0.25">
      <c r="A4" s="248" t="s">
        <v>7</v>
      </c>
      <c r="B4" s="249"/>
      <c r="C4" s="24">
        <f>'Helyiség Lista'!D9</f>
        <v>15</v>
      </c>
      <c r="D4" s="25" t="s">
        <v>53</v>
      </c>
      <c r="E4" s="21"/>
    </row>
    <row r="5" spans="1:23" s="5" customFormat="1" ht="23.25" hidden="1" customHeight="1" x14ac:dyDescent="0.25">
      <c r="A5" s="252" t="s">
        <v>8</v>
      </c>
      <c r="B5" s="253"/>
      <c r="C5" s="24">
        <f>'Helyiség Lista'!D10</f>
        <v>18</v>
      </c>
      <c r="D5" s="26" t="s">
        <v>53</v>
      </c>
      <c r="E5" s="21"/>
    </row>
    <row r="6" spans="1:23" s="5" customFormat="1" ht="23.25" hidden="1" customHeight="1" x14ac:dyDescent="0.25">
      <c r="A6" s="248" t="s">
        <v>14</v>
      </c>
      <c r="B6" s="254"/>
      <c r="C6" s="29">
        <f>'Helyiség Lista'!D11</f>
        <v>12</v>
      </c>
      <c r="D6" s="27" t="s">
        <v>54</v>
      </c>
      <c r="E6" s="22"/>
    </row>
    <row r="7" spans="1:23" s="5" customFormat="1" ht="23.25" hidden="1" customHeight="1" thickBot="1" x14ac:dyDescent="0.3">
      <c r="A7" s="255" t="s">
        <v>11</v>
      </c>
      <c r="B7" s="256"/>
      <c r="C7" s="30">
        <f>'Helyiség Lista'!D12</f>
        <v>35</v>
      </c>
      <c r="D7" s="28" t="s">
        <v>2</v>
      </c>
      <c r="E7" s="22"/>
    </row>
    <row r="8" spans="1:23" s="1" customFormat="1" ht="47.4" hidden="1" customHeight="1" thickBot="1" x14ac:dyDescent="0.3">
      <c r="A8" s="4"/>
      <c r="B8" s="4"/>
      <c r="R8" s="19"/>
      <c r="S8" s="19"/>
      <c r="T8" s="20"/>
    </row>
    <row r="9" spans="1:23" s="5" customFormat="1" ht="28.95" hidden="1" customHeight="1" x14ac:dyDescent="0.25">
      <c r="A9" s="259" t="str">
        <f>'Helyiség Lista'!B7</f>
        <v>Fűtés előremenő</v>
      </c>
      <c r="B9" s="257" t="s">
        <v>0</v>
      </c>
      <c r="C9" s="257" t="s">
        <v>17</v>
      </c>
      <c r="D9" s="257" t="s">
        <v>16</v>
      </c>
      <c r="E9" s="250" t="s">
        <v>56</v>
      </c>
      <c r="F9" s="250" t="s">
        <v>55</v>
      </c>
      <c r="G9" s="250" t="s">
        <v>49</v>
      </c>
      <c r="H9" s="250" t="s">
        <v>50</v>
      </c>
      <c r="I9" s="264" t="s">
        <v>10</v>
      </c>
      <c r="J9" s="264"/>
      <c r="K9" s="265" t="s">
        <v>9</v>
      </c>
      <c r="L9" s="265"/>
      <c r="M9" s="261" t="s">
        <v>58</v>
      </c>
      <c r="N9" s="261" t="s">
        <v>57</v>
      </c>
      <c r="O9" s="250" t="s">
        <v>30</v>
      </c>
      <c r="P9" s="250" t="s">
        <v>31</v>
      </c>
      <c r="Q9" s="263" t="s">
        <v>15</v>
      </c>
      <c r="R9" s="262" t="s">
        <v>13</v>
      </c>
      <c r="S9" s="262" t="s">
        <v>12</v>
      </c>
      <c r="T9" s="262" t="s">
        <v>32</v>
      </c>
      <c r="U9" s="262" t="s">
        <v>33</v>
      </c>
      <c r="V9" s="262" t="s">
        <v>18</v>
      </c>
      <c r="W9" s="262" t="s">
        <v>29</v>
      </c>
    </row>
    <row r="10" spans="1:23" s="6" customFormat="1" ht="97.2" hidden="1" customHeight="1" thickBot="1" x14ac:dyDescent="0.3">
      <c r="A10" s="260"/>
      <c r="B10" s="251"/>
      <c r="C10" s="251"/>
      <c r="D10" s="251"/>
      <c r="E10" s="258"/>
      <c r="F10" s="251"/>
      <c r="G10" s="251"/>
      <c r="H10" s="251"/>
      <c r="I10" s="14" t="s">
        <v>51</v>
      </c>
      <c r="J10" s="14" t="s">
        <v>52</v>
      </c>
      <c r="K10" s="14" t="s">
        <v>51</v>
      </c>
      <c r="L10" s="14" t="s">
        <v>52</v>
      </c>
      <c r="M10" s="251"/>
      <c r="N10" s="251"/>
      <c r="O10" s="251"/>
      <c r="P10" s="251"/>
      <c r="Q10" s="251"/>
      <c r="R10" s="251"/>
      <c r="S10" s="251"/>
      <c r="T10" s="251"/>
      <c r="U10" s="251"/>
      <c r="V10" s="251"/>
      <c r="W10" s="251"/>
    </row>
    <row r="11" spans="1:23" s="3" customFormat="1" ht="36.75" hidden="1" customHeight="1" thickBot="1" x14ac:dyDescent="0.3">
      <c r="A11" s="10" t="s">
        <v>1</v>
      </c>
      <c r="B11" s="11"/>
      <c r="C11" s="11"/>
      <c r="D11" s="11"/>
      <c r="E11" s="11"/>
      <c r="F11" s="13"/>
      <c r="G11" s="13"/>
      <c r="H11" s="13"/>
      <c r="I11" s="11"/>
      <c r="J11" s="13"/>
      <c r="K11" s="11"/>
      <c r="L11" s="13"/>
      <c r="M11" s="13"/>
      <c r="N11" s="13"/>
      <c r="O11" s="12"/>
      <c r="P11" s="12"/>
      <c r="Q11" s="15"/>
      <c r="R11" s="11"/>
      <c r="S11" s="11"/>
      <c r="T11" s="11"/>
      <c r="U11" s="11"/>
      <c r="V11" s="11"/>
      <c r="W11" s="11"/>
    </row>
    <row r="12" spans="1:23" s="6" customFormat="1" ht="28.95" hidden="1" customHeight="1" x14ac:dyDescent="0.25">
      <c r="A12" s="35" t="str">
        <f>'Helyiség Lista'!B17</f>
        <v>1</v>
      </c>
      <c r="B12" s="31">
        <f>'Helyiség Lista'!C17</f>
        <v>0</v>
      </c>
      <c r="C12" s="24">
        <f>'Helyiség Lista'!D17</f>
        <v>21</v>
      </c>
      <c r="D12" s="23">
        <f>'Helyiség Lista'!E17</f>
        <v>26</v>
      </c>
      <c r="E12" s="32">
        <f>D12-($C$4+$C$5)/2</f>
        <v>9.5</v>
      </c>
      <c r="F12" s="29">
        <f>(($C$2+$C$3)/2)-C12</f>
        <v>16.5</v>
      </c>
      <c r="G12" s="8">
        <f>'Helyiség Lista'!G17</f>
        <v>75</v>
      </c>
      <c r="H12" s="8">
        <f>'Helyiség Lista'!I17</f>
        <v>75</v>
      </c>
      <c r="I12" s="36">
        <f>(IF((G12=75),(4.6856*$E12^1.0888),0))+(IF((G12=100),(4.3317*$E12^1.0323),0))</f>
        <v>54.363908452356164</v>
      </c>
      <c r="J12" s="33">
        <f>(IF((G12=75),(4.2887*$F12^1.0805),0))+(IF((G12=100),(2.8666*$F12^1.1449),0))</f>
        <v>88.678240919760583</v>
      </c>
      <c r="K12" s="33">
        <f>(IF((H12=75),(4.7194*$E12^1.1308),0))+(IF((H12=100),(4.3192*$E12^1.0462),0))</f>
        <v>60.186160793611378</v>
      </c>
      <c r="L12" s="33">
        <f>(IF((H12=75),(4.6673*$F12^1.0138),0))+(IF((H12=100),(3.4761*$F12^1.0361),0))</f>
        <v>80.048083685561636</v>
      </c>
      <c r="M12" s="33">
        <f>'Helyiség Lista'!F17</f>
        <v>0</v>
      </c>
      <c r="N12" s="33">
        <f>'Helyiség Lista'!H17</f>
        <v>0</v>
      </c>
      <c r="O12" s="37">
        <f>I12*M12+K12*N12</f>
        <v>0</v>
      </c>
      <c r="P12" s="34">
        <f>J12*M12+L12*N12</f>
        <v>0</v>
      </c>
      <c r="Q12" s="36">
        <f t="shared" ref="Q12" si="0">((1000/G12)*M12)+((1000/H12)*N12)</f>
        <v>0</v>
      </c>
      <c r="R12" s="29">
        <f>ROUNDUP(Q12/$C$7,0)</f>
        <v>0</v>
      </c>
      <c r="S12" s="29">
        <f t="shared" ref="S12" si="1">ROUNDUP((M12+N12)/$C$6,0)</f>
        <v>0</v>
      </c>
      <c r="T12" s="29">
        <f>S12*2</f>
        <v>0</v>
      </c>
      <c r="U12" s="29">
        <f>R12*2-T12</f>
        <v>0</v>
      </c>
      <c r="V12" s="38">
        <f>'Helyiség Lista'!O17</f>
        <v>0</v>
      </c>
      <c r="W12" s="29">
        <f>V12*S12</f>
        <v>0</v>
      </c>
    </row>
    <row r="13" spans="1:23" s="6" customFormat="1" ht="28.95" hidden="1" customHeight="1" x14ac:dyDescent="0.25">
      <c r="A13" s="35" t="str">
        <f>'Helyiség Lista'!B18</f>
        <v>2</v>
      </c>
      <c r="B13" s="31">
        <f>'Helyiség Lista'!C18</f>
        <v>0</v>
      </c>
      <c r="C13" s="24">
        <f>'Helyiség Lista'!D18</f>
        <v>21</v>
      </c>
      <c r="D13" s="23">
        <f>'Helyiség Lista'!E18</f>
        <v>26</v>
      </c>
      <c r="E13" s="32">
        <f t="shared" ref="E13:E31" si="2">D13-($C$4+$C$5)/2</f>
        <v>9.5</v>
      </c>
      <c r="F13" s="29">
        <f t="shared" ref="F13:F30" si="3">(($C$2+$C$3)/2)-C13</f>
        <v>16.5</v>
      </c>
      <c r="G13" s="8">
        <f>'Helyiség Lista'!G18</f>
        <v>75</v>
      </c>
      <c r="H13" s="8">
        <f>'Helyiség Lista'!I18</f>
        <v>75</v>
      </c>
      <c r="I13" s="36">
        <f t="shared" ref="I13:I30" si="4">(IF((G13=75),(4.6856*$E13^1.0888),0))+(IF((G13=100),(4.3317*$E13^1.0323),0))</f>
        <v>54.363908452356164</v>
      </c>
      <c r="J13" s="33">
        <f t="shared" ref="J13:J30" si="5">(IF((G13=75),(4.2887*$F13^1.0805),0))+(IF((G13=100),(2.8666*$F13^1.1449),0))</f>
        <v>88.678240919760583</v>
      </c>
      <c r="K13" s="33">
        <f t="shared" ref="K13:K30" si="6">(IF((H13=75),(4.7194*$E13^1.1308),0))+(IF((H13=100),(4.3192*$E13^1.0462),0))</f>
        <v>60.186160793611378</v>
      </c>
      <c r="L13" s="33">
        <f t="shared" ref="L13:L30" si="7">(IF((H13=75),(4.6673*$F13^1.0138),0))+(IF((H13=100),(3.4761*$F13^1.0361),0))</f>
        <v>80.048083685561636</v>
      </c>
      <c r="M13" s="33">
        <f>'Helyiség Lista'!F18</f>
        <v>0</v>
      </c>
      <c r="N13" s="33">
        <f>'Helyiség Lista'!H18</f>
        <v>0</v>
      </c>
      <c r="O13" s="37">
        <f t="shared" ref="O13:O30" si="8">I13*M13+K13*N13</f>
        <v>0</v>
      </c>
      <c r="P13" s="34">
        <f t="shared" ref="P13:P30" si="9">J13*M13+L13*N13</f>
        <v>0</v>
      </c>
      <c r="Q13" s="36">
        <f t="shared" ref="Q13:Q30" si="10">((1000/G13)*M13)+((1000/H13)*N13)</f>
        <v>0</v>
      </c>
      <c r="R13" s="29">
        <f t="shared" ref="R13:R31" si="11">ROUNDUP(Q13/$C$7,0)</f>
        <v>0</v>
      </c>
      <c r="S13" s="29">
        <f t="shared" ref="S13:S30" si="12">ROUNDUP((M13+N13)/$C$6,0)</f>
        <v>0</v>
      </c>
      <c r="T13" s="29">
        <f t="shared" ref="T13:T31" si="13">S13*2</f>
        <v>0</v>
      </c>
      <c r="U13" s="29">
        <f t="shared" ref="U13:U30" si="14">R13*2-T13</f>
        <v>0</v>
      </c>
      <c r="V13" s="38">
        <f>'Helyiség Lista'!O18</f>
        <v>0</v>
      </c>
      <c r="W13" s="29">
        <f t="shared" ref="W13:W30" si="15">V13*S13</f>
        <v>0</v>
      </c>
    </row>
    <row r="14" spans="1:23" s="6" customFormat="1" ht="28.95" hidden="1" customHeight="1" x14ac:dyDescent="0.25">
      <c r="A14" s="35" t="str">
        <f>'Helyiség Lista'!B19</f>
        <v>3</v>
      </c>
      <c r="B14" s="31">
        <f>'Helyiség Lista'!C19</f>
        <v>0</v>
      </c>
      <c r="C14" s="24">
        <f>'Helyiség Lista'!D19</f>
        <v>21</v>
      </c>
      <c r="D14" s="23">
        <f>'Helyiség Lista'!E19</f>
        <v>26</v>
      </c>
      <c r="E14" s="32">
        <f t="shared" si="2"/>
        <v>9.5</v>
      </c>
      <c r="F14" s="29">
        <f t="shared" si="3"/>
        <v>16.5</v>
      </c>
      <c r="G14" s="8">
        <f>'Helyiség Lista'!G19</f>
        <v>75</v>
      </c>
      <c r="H14" s="8">
        <f>'Helyiség Lista'!I19</f>
        <v>75</v>
      </c>
      <c r="I14" s="36">
        <f t="shared" si="4"/>
        <v>54.363908452356164</v>
      </c>
      <c r="J14" s="33">
        <f t="shared" si="5"/>
        <v>88.678240919760583</v>
      </c>
      <c r="K14" s="33">
        <f t="shared" si="6"/>
        <v>60.186160793611378</v>
      </c>
      <c r="L14" s="33">
        <f t="shared" si="7"/>
        <v>80.048083685561636</v>
      </c>
      <c r="M14" s="33">
        <f>'Helyiség Lista'!F19</f>
        <v>0</v>
      </c>
      <c r="N14" s="33">
        <f>'Helyiség Lista'!H19</f>
        <v>0</v>
      </c>
      <c r="O14" s="37">
        <f t="shared" si="8"/>
        <v>0</v>
      </c>
      <c r="P14" s="34">
        <f t="shared" si="9"/>
        <v>0</v>
      </c>
      <c r="Q14" s="36">
        <f t="shared" si="10"/>
        <v>0</v>
      </c>
      <c r="R14" s="29">
        <f t="shared" si="11"/>
        <v>0</v>
      </c>
      <c r="S14" s="29">
        <f t="shared" si="12"/>
        <v>0</v>
      </c>
      <c r="T14" s="29">
        <f t="shared" si="13"/>
        <v>0</v>
      </c>
      <c r="U14" s="29">
        <f t="shared" si="14"/>
        <v>0</v>
      </c>
      <c r="V14" s="38">
        <f>'Helyiség Lista'!O19</f>
        <v>0</v>
      </c>
      <c r="W14" s="29">
        <f t="shared" si="15"/>
        <v>0</v>
      </c>
    </row>
    <row r="15" spans="1:23" s="6" customFormat="1" ht="28.95" hidden="1" customHeight="1" x14ac:dyDescent="0.25">
      <c r="A15" s="35" t="str">
        <f>'Helyiség Lista'!B20</f>
        <v>4</v>
      </c>
      <c r="B15" s="31">
        <f>'Helyiség Lista'!C20</f>
        <v>0</v>
      </c>
      <c r="C15" s="24">
        <f>'Helyiség Lista'!D20</f>
        <v>21</v>
      </c>
      <c r="D15" s="23">
        <f>'Helyiség Lista'!E20</f>
        <v>26</v>
      </c>
      <c r="E15" s="32">
        <f t="shared" si="2"/>
        <v>9.5</v>
      </c>
      <c r="F15" s="29">
        <f t="shared" si="3"/>
        <v>16.5</v>
      </c>
      <c r="G15" s="8">
        <f>'Helyiség Lista'!G20</f>
        <v>75</v>
      </c>
      <c r="H15" s="8">
        <f>'Helyiség Lista'!I20</f>
        <v>75</v>
      </c>
      <c r="I15" s="36">
        <f t="shared" si="4"/>
        <v>54.363908452356164</v>
      </c>
      <c r="J15" s="33">
        <f t="shared" si="5"/>
        <v>88.678240919760583</v>
      </c>
      <c r="K15" s="33">
        <f t="shared" si="6"/>
        <v>60.186160793611378</v>
      </c>
      <c r="L15" s="33">
        <f t="shared" si="7"/>
        <v>80.048083685561636</v>
      </c>
      <c r="M15" s="33">
        <f>'Helyiség Lista'!F20</f>
        <v>0</v>
      </c>
      <c r="N15" s="33">
        <f>'Helyiség Lista'!H20</f>
        <v>0</v>
      </c>
      <c r="O15" s="37">
        <f t="shared" si="8"/>
        <v>0</v>
      </c>
      <c r="P15" s="34">
        <f t="shared" si="9"/>
        <v>0</v>
      </c>
      <c r="Q15" s="36">
        <f t="shared" si="10"/>
        <v>0</v>
      </c>
      <c r="R15" s="29">
        <f t="shared" si="11"/>
        <v>0</v>
      </c>
      <c r="S15" s="29">
        <f t="shared" si="12"/>
        <v>0</v>
      </c>
      <c r="T15" s="29">
        <f t="shared" si="13"/>
        <v>0</v>
      </c>
      <c r="U15" s="29">
        <f t="shared" si="14"/>
        <v>0</v>
      </c>
      <c r="V15" s="38">
        <f>'Helyiség Lista'!O20</f>
        <v>0</v>
      </c>
      <c r="W15" s="29">
        <f t="shared" si="15"/>
        <v>0</v>
      </c>
    </row>
    <row r="16" spans="1:23" s="6" customFormat="1" ht="28.95" hidden="1" customHeight="1" x14ac:dyDescent="0.25">
      <c r="A16" s="35" t="str">
        <f>'Helyiség Lista'!B21</f>
        <v>5</v>
      </c>
      <c r="B16" s="31">
        <f>'Helyiség Lista'!C21</f>
        <v>0</v>
      </c>
      <c r="C16" s="24">
        <f>'Helyiség Lista'!D21</f>
        <v>21</v>
      </c>
      <c r="D16" s="23">
        <f>'Helyiség Lista'!E21</f>
        <v>26</v>
      </c>
      <c r="E16" s="32">
        <f t="shared" si="2"/>
        <v>9.5</v>
      </c>
      <c r="F16" s="29">
        <f t="shared" si="3"/>
        <v>16.5</v>
      </c>
      <c r="G16" s="8">
        <f>'Helyiség Lista'!G21</f>
        <v>75</v>
      </c>
      <c r="H16" s="8">
        <f>'Helyiség Lista'!I21</f>
        <v>75</v>
      </c>
      <c r="I16" s="36">
        <f t="shared" si="4"/>
        <v>54.363908452356164</v>
      </c>
      <c r="J16" s="33">
        <f t="shared" si="5"/>
        <v>88.678240919760583</v>
      </c>
      <c r="K16" s="33">
        <f t="shared" si="6"/>
        <v>60.186160793611378</v>
      </c>
      <c r="L16" s="33">
        <f t="shared" si="7"/>
        <v>80.048083685561636</v>
      </c>
      <c r="M16" s="33">
        <f>'Helyiség Lista'!F21</f>
        <v>0</v>
      </c>
      <c r="N16" s="33">
        <f>'Helyiség Lista'!H21</f>
        <v>0</v>
      </c>
      <c r="O16" s="37">
        <f t="shared" si="8"/>
        <v>0</v>
      </c>
      <c r="P16" s="34">
        <f t="shared" si="9"/>
        <v>0</v>
      </c>
      <c r="Q16" s="36">
        <f t="shared" si="10"/>
        <v>0</v>
      </c>
      <c r="R16" s="29">
        <f t="shared" si="11"/>
        <v>0</v>
      </c>
      <c r="S16" s="29">
        <f t="shared" si="12"/>
        <v>0</v>
      </c>
      <c r="T16" s="29">
        <f t="shared" si="13"/>
        <v>0</v>
      </c>
      <c r="U16" s="29">
        <f t="shared" si="14"/>
        <v>0</v>
      </c>
      <c r="V16" s="38">
        <f>'Helyiség Lista'!O21</f>
        <v>0</v>
      </c>
      <c r="W16" s="29">
        <f t="shared" si="15"/>
        <v>0</v>
      </c>
    </row>
    <row r="17" spans="1:23" s="6" customFormat="1" ht="28.95" hidden="1" customHeight="1" x14ac:dyDescent="0.25">
      <c r="A17" s="35" t="str">
        <f>'Helyiség Lista'!B22</f>
        <v>6</v>
      </c>
      <c r="B17" s="31">
        <f>'Helyiség Lista'!C22</f>
        <v>0</v>
      </c>
      <c r="C17" s="24">
        <f>'Helyiség Lista'!D22</f>
        <v>21</v>
      </c>
      <c r="D17" s="23">
        <f>'Helyiség Lista'!E22</f>
        <v>26</v>
      </c>
      <c r="E17" s="32">
        <f t="shared" si="2"/>
        <v>9.5</v>
      </c>
      <c r="F17" s="29">
        <f t="shared" si="3"/>
        <v>16.5</v>
      </c>
      <c r="G17" s="8">
        <f>'Helyiség Lista'!G22</f>
        <v>75</v>
      </c>
      <c r="H17" s="8">
        <f>'Helyiség Lista'!I22</f>
        <v>75</v>
      </c>
      <c r="I17" s="36">
        <f t="shared" si="4"/>
        <v>54.363908452356164</v>
      </c>
      <c r="J17" s="33">
        <f t="shared" si="5"/>
        <v>88.678240919760583</v>
      </c>
      <c r="K17" s="33">
        <f t="shared" si="6"/>
        <v>60.186160793611378</v>
      </c>
      <c r="L17" s="33">
        <f t="shared" si="7"/>
        <v>80.048083685561636</v>
      </c>
      <c r="M17" s="33">
        <f>'Helyiség Lista'!F22</f>
        <v>0</v>
      </c>
      <c r="N17" s="33">
        <f>'Helyiség Lista'!H22</f>
        <v>0</v>
      </c>
      <c r="O17" s="37">
        <f t="shared" si="8"/>
        <v>0</v>
      </c>
      <c r="P17" s="34">
        <f t="shared" si="9"/>
        <v>0</v>
      </c>
      <c r="Q17" s="36">
        <f t="shared" si="10"/>
        <v>0</v>
      </c>
      <c r="R17" s="29">
        <f t="shared" si="11"/>
        <v>0</v>
      </c>
      <c r="S17" s="29">
        <f t="shared" si="12"/>
        <v>0</v>
      </c>
      <c r="T17" s="29">
        <f t="shared" si="13"/>
        <v>0</v>
      </c>
      <c r="U17" s="29">
        <f t="shared" si="14"/>
        <v>0</v>
      </c>
      <c r="V17" s="38">
        <f>'Helyiség Lista'!O22</f>
        <v>0</v>
      </c>
      <c r="W17" s="29">
        <f t="shared" si="15"/>
        <v>0</v>
      </c>
    </row>
    <row r="18" spans="1:23" s="6" customFormat="1" ht="28.95" hidden="1" customHeight="1" x14ac:dyDescent="0.25">
      <c r="A18" s="35" t="str">
        <f>'Helyiség Lista'!B23</f>
        <v>7</v>
      </c>
      <c r="B18" s="31">
        <f>'Helyiség Lista'!C23</f>
        <v>0</v>
      </c>
      <c r="C18" s="24">
        <f>'Helyiség Lista'!D23</f>
        <v>21</v>
      </c>
      <c r="D18" s="23">
        <f>'Helyiség Lista'!E23</f>
        <v>26</v>
      </c>
      <c r="E18" s="32">
        <f t="shared" si="2"/>
        <v>9.5</v>
      </c>
      <c r="F18" s="29">
        <f t="shared" si="3"/>
        <v>16.5</v>
      </c>
      <c r="G18" s="8">
        <f>'Helyiség Lista'!G23</f>
        <v>75</v>
      </c>
      <c r="H18" s="8">
        <f>'Helyiség Lista'!I23</f>
        <v>75</v>
      </c>
      <c r="I18" s="36">
        <f t="shared" si="4"/>
        <v>54.363908452356164</v>
      </c>
      <c r="J18" s="33">
        <f t="shared" si="5"/>
        <v>88.678240919760583</v>
      </c>
      <c r="K18" s="33">
        <f t="shared" si="6"/>
        <v>60.186160793611378</v>
      </c>
      <c r="L18" s="33">
        <f t="shared" si="7"/>
        <v>80.048083685561636</v>
      </c>
      <c r="M18" s="33">
        <f>'Helyiség Lista'!F23</f>
        <v>0</v>
      </c>
      <c r="N18" s="33">
        <f>'Helyiség Lista'!H23</f>
        <v>0</v>
      </c>
      <c r="O18" s="37">
        <f t="shared" si="8"/>
        <v>0</v>
      </c>
      <c r="P18" s="34">
        <f t="shared" si="9"/>
        <v>0</v>
      </c>
      <c r="Q18" s="36">
        <f t="shared" si="10"/>
        <v>0</v>
      </c>
      <c r="R18" s="29">
        <f t="shared" si="11"/>
        <v>0</v>
      </c>
      <c r="S18" s="29">
        <f t="shared" si="12"/>
        <v>0</v>
      </c>
      <c r="T18" s="29">
        <f t="shared" si="13"/>
        <v>0</v>
      </c>
      <c r="U18" s="29">
        <f t="shared" si="14"/>
        <v>0</v>
      </c>
      <c r="V18" s="38">
        <f>'Helyiség Lista'!O23</f>
        <v>0</v>
      </c>
      <c r="W18" s="29">
        <f t="shared" si="15"/>
        <v>0</v>
      </c>
    </row>
    <row r="19" spans="1:23" s="6" customFormat="1" ht="28.95" hidden="1" customHeight="1" x14ac:dyDescent="0.25">
      <c r="A19" s="35" t="str">
        <f>'Helyiség Lista'!B24</f>
        <v>8</v>
      </c>
      <c r="B19" s="31">
        <f>'Helyiség Lista'!C24</f>
        <v>0</v>
      </c>
      <c r="C19" s="24">
        <f>'Helyiség Lista'!D24</f>
        <v>21</v>
      </c>
      <c r="D19" s="23">
        <f>'Helyiség Lista'!E24</f>
        <v>26</v>
      </c>
      <c r="E19" s="32">
        <f t="shared" si="2"/>
        <v>9.5</v>
      </c>
      <c r="F19" s="29">
        <f t="shared" si="3"/>
        <v>16.5</v>
      </c>
      <c r="G19" s="8">
        <f>'Helyiség Lista'!G24</f>
        <v>75</v>
      </c>
      <c r="H19" s="8">
        <f>'Helyiség Lista'!I24</f>
        <v>75</v>
      </c>
      <c r="I19" s="36">
        <f t="shared" si="4"/>
        <v>54.363908452356164</v>
      </c>
      <c r="J19" s="33">
        <f t="shared" si="5"/>
        <v>88.678240919760583</v>
      </c>
      <c r="K19" s="33">
        <f t="shared" si="6"/>
        <v>60.186160793611378</v>
      </c>
      <c r="L19" s="33">
        <f t="shared" si="7"/>
        <v>80.048083685561636</v>
      </c>
      <c r="M19" s="33">
        <f>'Helyiség Lista'!F24</f>
        <v>0</v>
      </c>
      <c r="N19" s="33">
        <f>'Helyiség Lista'!H24</f>
        <v>0</v>
      </c>
      <c r="O19" s="37">
        <f t="shared" si="8"/>
        <v>0</v>
      </c>
      <c r="P19" s="34">
        <f t="shared" si="9"/>
        <v>0</v>
      </c>
      <c r="Q19" s="36">
        <f t="shared" si="10"/>
        <v>0</v>
      </c>
      <c r="R19" s="29">
        <f t="shared" si="11"/>
        <v>0</v>
      </c>
      <c r="S19" s="29">
        <f t="shared" si="12"/>
        <v>0</v>
      </c>
      <c r="T19" s="29">
        <f t="shared" si="13"/>
        <v>0</v>
      </c>
      <c r="U19" s="29">
        <f t="shared" si="14"/>
        <v>0</v>
      </c>
      <c r="V19" s="38">
        <f>'Helyiség Lista'!O24</f>
        <v>0</v>
      </c>
      <c r="W19" s="29">
        <f t="shared" si="15"/>
        <v>0</v>
      </c>
    </row>
    <row r="20" spans="1:23" s="6" customFormat="1" ht="28.95" hidden="1" customHeight="1" x14ac:dyDescent="0.25">
      <c r="A20" s="35" t="str">
        <f>'Helyiség Lista'!B25</f>
        <v>9</v>
      </c>
      <c r="B20" s="31">
        <f>'Helyiség Lista'!C25</f>
        <v>0</v>
      </c>
      <c r="C20" s="24">
        <f>'Helyiség Lista'!D25</f>
        <v>21</v>
      </c>
      <c r="D20" s="23">
        <f>'Helyiség Lista'!E25</f>
        <v>26</v>
      </c>
      <c r="E20" s="32">
        <f t="shared" si="2"/>
        <v>9.5</v>
      </c>
      <c r="F20" s="29">
        <f t="shared" si="3"/>
        <v>16.5</v>
      </c>
      <c r="G20" s="8">
        <f>'Helyiség Lista'!G25</f>
        <v>75</v>
      </c>
      <c r="H20" s="8">
        <f>'Helyiség Lista'!I25</f>
        <v>75</v>
      </c>
      <c r="I20" s="36">
        <f t="shared" si="4"/>
        <v>54.363908452356164</v>
      </c>
      <c r="J20" s="33">
        <f t="shared" si="5"/>
        <v>88.678240919760583</v>
      </c>
      <c r="K20" s="33">
        <f t="shared" si="6"/>
        <v>60.186160793611378</v>
      </c>
      <c r="L20" s="33">
        <f t="shared" si="7"/>
        <v>80.048083685561636</v>
      </c>
      <c r="M20" s="33">
        <f>'Helyiség Lista'!F25</f>
        <v>0</v>
      </c>
      <c r="N20" s="33">
        <f>'Helyiség Lista'!H25</f>
        <v>0</v>
      </c>
      <c r="O20" s="37">
        <f t="shared" si="8"/>
        <v>0</v>
      </c>
      <c r="P20" s="34">
        <f t="shared" si="9"/>
        <v>0</v>
      </c>
      <c r="Q20" s="36">
        <f t="shared" si="10"/>
        <v>0</v>
      </c>
      <c r="R20" s="29">
        <f t="shared" si="11"/>
        <v>0</v>
      </c>
      <c r="S20" s="29">
        <f t="shared" si="12"/>
        <v>0</v>
      </c>
      <c r="T20" s="29">
        <f t="shared" si="13"/>
        <v>0</v>
      </c>
      <c r="U20" s="29">
        <f t="shared" si="14"/>
        <v>0</v>
      </c>
      <c r="V20" s="38">
        <f>'Helyiség Lista'!O25</f>
        <v>0</v>
      </c>
      <c r="W20" s="29">
        <f t="shared" si="15"/>
        <v>0</v>
      </c>
    </row>
    <row r="21" spans="1:23" s="6" customFormat="1" ht="28.95" hidden="1" customHeight="1" x14ac:dyDescent="0.25">
      <c r="A21" s="35" t="str">
        <f>'Helyiség Lista'!B26</f>
        <v>10</v>
      </c>
      <c r="B21" s="31">
        <f>'Helyiség Lista'!C26</f>
        <v>0</v>
      </c>
      <c r="C21" s="24">
        <f>'Helyiség Lista'!D26</f>
        <v>21</v>
      </c>
      <c r="D21" s="23">
        <f>'Helyiség Lista'!E26</f>
        <v>26</v>
      </c>
      <c r="E21" s="32">
        <f t="shared" si="2"/>
        <v>9.5</v>
      </c>
      <c r="F21" s="29">
        <f t="shared" si="3"/>
        <v>16.5</v>
      </c>
      <c r="G21" s="8">
        <f>'Helyiség Lista'!G26</f>
        <v>75</v>
      </c>
      <c r="H21" s="8">
        <f>'Helyiség Lista'!I26</f>
        <v>75</v>
      </c>
      <c r="I21" s="36">
        <f t="shared" si="4"/>
        <v>54.363908452356164</v>
      </c>
      <c r="J21" s="33">
        <f t="shared" si="5"/>
        <v>88.678240919760583</v>
      </c>
      <c r="K21" s="33">
        <f t="shared" si="6"/>
        <v>60.186160793611378</v>
      </c>
      <c r="L21" s="33">
        <f t="shared" si="7"/>
        <v>80.048083685561636</v>
      </c>
      <c r="M21" s="33">
        <f>'Helyiség Lista'!F26</f>
        <v>0</v>
      </c>
      <c r="N21" s="33">
        <f>'Helyiség Lista'!H26</f>
        <v>0</v>
      </c>
      <c r="O21" s="37">
        <f t="shared" si="8"/>
        <v>0</v>
      </c>
      <c r="P21" s="34">
        <f t="shared" si="9"/>
        <v>0</v>
      </c>
      <c r="Q21" s="36">
        <f t="shared" si="10"/>
        <v>0</v>
      </c>
      <c r="R21" s="29">
        <f t="shared" si="11"/>
        <v>0</v>
      </c>
      <c r="S21" s="29">
        <f t="shared" si="12"/>
        <v>0</v>
      </c>
      <c r="T21" s="29">
        <f t="shared" si="13"/>
        <v>0</v>
      </c>
      <c r="U21" s="29">
        <f t="shared" si="14"/>
        <v>0</v>
      </c>
      <c r="V21" s="38">
        <f>'Helyiség Lista'!O26</f>
        <v>0</v>
      </c>
      <c r="W21" s="29">
        <f t="shared" si="15"/>
        <v>0</v>
      </c>
    </row>
    <row r="22" spans="1:23" s="6" customFormat="1" ht="28.95" hidden="1" customHeight="1" x14ac:dyDescent="0.25">
      <c r="A22" s="35" t="str">
        <f>'Helyiség Lista'!B27</f>
        <v>11</v>
      </c>
      <c r="B22" s="31">
        <f>'Helyiség Lista'!C27</f>
        <v>0</v>
      </c>
      <c r="C22" s="24">
        <f>'Helyiség Lista'!D27</f>
        <v>21</v>
      </c>
      <c r="D22" s="23">
        <f>'Helyiség Lista'!E27</f>
        <v>26</v>
      </c>
      <c r="E22" s="32">
        <f t="shared" si="2"/>
        <v>9.5</v>
      </c>
      <c r="F22" s="29">
        <f t="shared" si="3"/>
        <v>16.5</v>
      </c>
      <c r="G22" s="8">
        <f>'Helyiség Lista'!G27</f>
        <v>75</v>
      </c>
      <c r="H22" s="8">
        <f>'Helyiség Lista'!I27</f>
        <v>75</v>
      </c>
      <c r="I22" s="36">
        <f t="shared" si="4"/>
        <v>54.363908452356164</v>
      </c>
      <c r="J22" s="33">
        <f t="shared" si="5"/>
        <v>88.678240919760583</v>
      </c>
      <c r="K22" s="33">
        <f t="shared" si="6"/>
        <v>60.186160793611378</v>
      </c>
      <c r="L22" s="33">
        <f t="shared" si="7"/>
        <v>80.048083685561636</v>
      </c>
      <c r="M22" s="33">
        <f>'Helyiség Lista'!F27</f>
        <v>0</v>
      </c>
      <c r="N22" s="33">
        <f>'Helyiség Lista'!H27</f>
        <v>0</v>
      </c>
      <c r="O22" s="37">
        <f t="shared" si="8"/>
        <v>0</v>
      </c>
      <c r="P22" s="34">
        <f t="shared" si="9"/>
        <v>0</v>
      </c>
      <c r="Q22" s="36">
        <f t="shared" si="10"/>
        <v>0</v>
      </c>
      <c r="R22" s="29">
        <f t="shared" si="11"/>
        <v>0</v>
      </c>
      <c r="S22" s="29">
        <f t="shared" si="12"/>
        <v>0</v>
      </c>
      <c r="T22" s="29">
        <f t="shared" si="13"/>
        <v>0</v>
      </c>
      <c r="U22" s="29">
        <f t="shared" si="14"/>
        <v>0</v>
      </c>
      <c r="V22" s="38">
        <f>'Helyiség Lista'!O27</f>
        <v>0</v>
      </c>
      <c r="W22" s="29">
        <f t="shared" si="15"/>
        <v>0</v>
      </c>
    </row>
    <row r="23" spans="1:23" s="6" customFormat="1" ht="28.95" hidden="1" customHeight="1" x14ac:dyDescent="0.25">
      <c r="A23" s="35" t="str">
        <f>'Helyiség Lista'!B28</f>
        <v>12</v>
      </c>
      <c r="B23" s="31">
        <f>'Helyiség Lista'!C28</f>
        <v>0</v>
      </c>
      <c r="C23" s="24">
        <f>'Helyiség Lista'!D28</f>
        <v>21</v>
      </c>
      <c r="D23" s="23">
        <f>'Helyiség Lista'!E28</f>
        <v>26</v>
      </c>
      <c r="E23" s="32">
        <f t="shared" si="2"/>
        <v>9.5</v>
      </c>
      <c r="F23" s="29">
        <f t="shared" si="3"/>
        <v>16.5</v>
      </c>
      <c r="G23" s="8">
        <f>'Helyiség Lista'!G28</f>
        <v>75</v>
      </c>
      <c r="H23" s="8">
        <f>'Helyiség Lista'!I28</f>
        <v>75</v>
      </c>
      <c r="I23" s="36">
        <f t="shared" si="4"/>
        <v>54.363908452356164</v>
      </c>
      <c r="J23" s="33">
        <f t="shared" si="5"/>
        <v>88.678240919760583</v>
      </c>
      <c r="K23" s="33">
        <f t="shared" si="6"/>
        <v>60.186160793611378</v>
      </c>
      <c r="L23" s="33">
        <f t="shared" si="7"/>
        <v>80.048083685561636</v>
      </c>
      <c r="M23" s="33">
        <f>'Helyiség Lista'!F28</f>
        <v>0</v>
      </c>
      <c r="N23" s="33">
        <f>'Helyiség Lista'!H28</f>
        <v>0</v>
      </c>
      <c r="O23" s="37">
        <f t="shared" si="8"/>
        <v>0</v>
      </c>
      <c r="P23" s="34">
        <f t="shared" si="9"/>
        <v>0</v>
      </c>
      <c r="Q23" s="36">
        <f t="shared" si="10"/>
        <v>0</v>
      </c>
      <c r="R23" s="29">
        <f t="shared" si="11"/>
        <v>0</v>
      </c>
      <c r="S23" s="29">
        <f t="shared" si="12"/>
        <v>0</v>
      </c>
      <c r="T23" s="29">
        <f t="shared" si="13"/>
        <v>0</v>
      </c>
      <c r="U23" s="29">
        <f t="shared" si="14"/>
        <v>0</v>
      </c>
      <c r="V23" s="38">
        <f>'Helyiség Lista'!O28</f>
        <v>0</v>
      </c>
      <c r="W23" s="29">
        <f t="shared" si="15"/>
        <v>0</v>
      </c>
    </row>
    <row r="24" spans="1:23" s="6" customFormat="1" ht="28.95" hidden="1" customHeight="1" x14ac:dyDescent="0.25">
      <c r="A24" s="35" t="str">
        <f>'Helyiség Lista'!B29</f>
        <v>13</v>
      </c>
      <c r="B24" s="31">
        <f>'Helyiség Lista'!C29</f>
        <v>0</v>
      </c>
      <c r="C24" s="24">
        <f>'Helyiség Lista'!D29</f>
        <v>21</v>
      </c>
      <c r="D24" s="23">
        <f>'Helyiség Lista'!E29</f>
        <v>26</v>
      </c>
      <c r="E24" s="32">
        <f t="shared" si="2"/>
        <v>9.5</v>
      </c>
      <c r="F24" s="29">
        <f t="shared" si="3"/>
        <v>16.5</v>
      </c>
      <c r="G24" s="8">
        <f>'Helyiség Lista'!G29</f>
        <v>75</v>
      </c>
      <c r="H24" s="8">
        <f>'Helyiség Lista'!I29</f>
        <v>75</v>
      </c>
      <c r="I24" s="36">
        <f t="shared" si="4"/>
        <v>54.363908452356164</v>
      </c>
      <c r="J24" s="33">
        <f t="shared" si="5"/>
        <v>88.678240919760583</v>
      </c>
      <c r="K24" s="33">
        <f t="shared" si="6"/>
        <v>60.186160793611378</v>
      </c>
      <c r="L24" s="33">
        <f t="shared" si="7"/>
        <v>80.048083685561636</v>
      </c>
      <c r="M24" s="33">
        <f>'Helyiség Lista'!F29</f>
        <v>0</v>
      </c>
      <c r="N24" s="33">
        <f>'Helyiség Lista'!H29</f>
        <v>0</v>
      </c>
      <c r="O24" s="37">
        <f t="shared" si="8"/>
        <v>0</v>
      </c>
      <c r="P24" s="34">
        <f t="shared" si="9"/>
        <v>0</v>
      </c>
      <c r="Q24" s="36">
        <f t="shared" si="10"/>
        <v>0</v>
      </c>
      <c r="R24" s="29">
        <f t="shared" si="11"/>
        <v>0</v>
      </c>
      <c r="S24" s="29">
        <f t="shared" si="12"/>
        <v>0</v>
      </c>
      <c r="T24" s="29">
        <f t="shared" si="13"/>
        <v>0</v>
      </c>
      <c r="U24" s="29">
        <f t="shared" si="14"/>
        <v>0</v>
      </c>
      <c r="V24" s="38">
        <f>'Helyiség Lista'!O29</f>
        <v>0</v>
      </c>
      <c r="W24" s="29">
        <f t="shared" si="15"/>
        <v>0</v>
      </c>
    </row>
    <row r="25" spans="1:23" s="6" customFormat="1" ht="28.95" hidden="1" customHeight="1" x14ac:dyDescent="0.25">
      <c r="A25" s="35" t="str">
        <f>'Helyiség Lista'!B30</f>
        <v>14</v>
      </c>
      <c r="B25" s="31">
        <f>'Helyiség Lista'!C30</f>
        <v>0</v>
      </c>
      <c r="C25" s="24">
        <f>'Helyiség Lista'!D30</f>
        <v>21</v>
      </c>
      <c r="D25" s="23">
        <f>'Helyiség Lista'!E30</f>
        <v>26</v>
      </c>
      <c r="E25" s="32">
        <f t="shared" si="2"/>
        <v>9.5</v>
      </c>
      <c r="F25" s="29">
        <f t="shared" si="3"/>
        <v>16.5</v>
      </c>
      <c r="G25" s="8">
        <f>'Helyiség Lista'!G30</f>
        <v>75</v>
      </c>
      <c r="H25" s="8">
        <f>'Helyiség Lista'!I30</f>
        <v>75</v>
      </c>
      <c r="I25" s="36">
        <f t="shared" si="4"/>
        <v>54.363908452356164</v>
      </c>
      <c r="J25" s="33">
        <f t="shared" si="5"/>
        <v>88.678240919760583</v>
      </c>
      <c r="K25" s="33">
        <f t="shared" si="6"/>
        <v>60.186160793611378</v>
      </c>
      <c r="L25" s="33">
        <f t="shared" si="7"/>
        <v>80.048083685561636</v>
      </c>
      <c r="M25" s="33">
        <f>'Helyiség Lista'!F30</f>
        <v>0</v>
      </c>
      <c r="N25" s="33">
        <f>'Helyiség Lista'!H30</f>
        <v>0</v>
      </c>
      <c r="O25" s="37">
        <f t="shared" si="8"/>
        <v>0</v>
      </c>
      <c r="P25" s="34">
        <f t="shared" si="9"/>
        <v>0</v>
      </c>
      <c r="Q25" s="36">
        <f t="shared" si="10"/>
        <v>0</v>
      </c>
      <c r="R25" s="29">
        <f t="shared" si="11"/>
        <v>0</v>
      </c>
      <c r="S25" s="29">
        <f t="shared" si="12"/>
        <v>0</v>
      </c>
      <c r="T25" s="29">
        <f t="shared" si="13"/>
        <v>0</v>
      </c>
      <c r="U25" s="29">
        <f t="shared" si="14"/>
        <v>0</v>
      </c>
      <c r="V25" s="38">
        <f>'Helyiség Lista'!O30</f>
        <v>0</v>
      </c>
      <c r="W25" s="29">
        <f t="shared" si="15"/>
        <v>0</v>
      </c>
    </row>
    <row r="26" spans="1:23" s="6" customFormat="1" ht="28.95" hidden="1" customHeight="1" x14ac:dyDescent="0.25">
      <c r="A26" s="35" t="str">
        <f>'Helyiség Lista'!B31</f>
        <v>15</v>
      </c>
      <c r="B26" s="31">
        <f>'Helyiség Lista'!C31</f>
        <v>0</v>
      </c>
      <c r="C26" s="24">
        <f>'Helyiség Lista'!D31</f>
        <v>21</v>
      </c>
      <c r="D26" s="23">
        <f>'Helyiség Lista'!E31</f>
        <v>26</v>
      </c>
      <c r="E26" s="32">
        <f t="shared" si="2"/>
        <v>9.5</v>
      </c>
      <c r="F26" s="29">
        <f t="shared" si="3"/>
        <v>16.5</v>
      </c>
      <c r="G26" s="8">
        <f>'Helyiség Lista'!G31</f>
        <v>75</v>
      </c>
      <c r="H26" s="8">
        <f>'Helyiség Lista'!I31</f>
        <v>75</v>
      </c>
      <c r="I26" s="36">
        <f t="shared" si="4"/>
        <v>54.363908452356164</v>
      </c>
      <c r="J26" s="33">
        <f t="shared" si="5"/>
        <v>88.678240919760583</v>
      </c>
      <c r="K26" s="33">
        <f t="shared" si="6"/>
        <v>60.186160793611378</v>
      </c>
      <c r="L26" s="33">
        <f t="shared" si="7"/>
        <v>80.048083685561636</v>
      </c>
      <c r="M26" s="33">
        <f>'Helyiség Lista'!F31</f>
        <v>0</v>
      </c>
      <c r="N26" s="33">
        <f>'Helyiség Lista'!H31</f>
        <v>0</v>
      </c>
      <c r="O26" s="37">
        <f t="shared" si="8"/>
        <v>0</v>
      </c>
      <c r="P26" s="34">
        <f t="shared" si="9"/>
        <v>0</v>
      </c>
      <c r="Q26" s="36">
        <f t="shared" si="10"/>
        <v>0</v>
      </c>
      <c r="R26" s="29">
        <f t="shared" si="11"/>
        <v>0</v>
      </c>
      <c r="S26" s="29">
        <f t="shared" si="12"/>
        <v>0</v>
      </c>
      <c r="T26" s="29">
        <f t="shared" si="13"/>
        <v>0</v>
      </c>
      <c r="U26" s="29">
        <f t="shared" si="14"/>
        <v>0</v>
      </c>
      <c r="V26" s="38">
        <f>'Helyiség Lista'!O31</f>
        <v>0</v>
      </c>
      <c r="W26" s="29">
        <f t="shared" si="15"/>
        <v>0</v>
      </c>
    </row>
    <row r="27" spans="1:23" s="6" customFormat="1" ht="28.95" hidden="1" customHeight="1" x14ac:dyDescent="0.25">
      <c r="A27" s="35" t="str">
        <f>'Helyiség Lista'!B32</f>
        <v>16</v>
      </c>
      <c r="B27" s="31">
        <f>'Helyiség Lista'!C32</f>
        <v>0</v>
      </c>
      <c r="C27" s="24">
        <f>'Helyiség Lista'!D32</f>
        <v>21</v>
      </c>
      <c r="D27" s="23">
        <f>'Helyiség Lista'!E32</f>
        <v>26</v>
      </c>
      <c r="E27" s="32">
        <f t="shared" si="2"/>
        <v>9.5</v>
      </c>
      <c r="F27" s="29">
        <f t="shared" si="3"/>
        <v>16.5</v>
      </c>
      <c r="G27" s="8">
        <f>'Helyiség Lista'!G32</f>
        <v>75</v>
      </c>
      <c r="H27" s="8">
        <f>'Helyiség Lista'!I32</f>
        <v>75</v>
      </c>
      <c r="I27" s="36">
        <f t="shared" si="4"/>
        <v>54.363908452356164</v>
      </c>
      <c r="J27" s="33">
        <f t="shared" si="5"/>
        <v>88.678240919760583</v>
      </c>
      <c r="K27" s="33">
        <f t="shared" si="6"/>
        <v>60.186160793611378</v>
      </c>
      <c r="L27" s="33">
        <f t="shared" si="7"/>
        <v>80.048083685561636</v>
      </c>
      <c r="M27" s="33">
        <f>'Helyiség Lista'!F32</f>
        <v>0</v>
      </c>
      <c r="N27" s="33">
        <f>'Helyiség Lista'!H32</f>
        <v>0</v>
      </c>
      <c r="O27" s="37">
        <f t="shared" si="8"/>
        <v>0</v>
      </c>
      <c r="P27" s="34">
        <f t="shared" si="9"/>
        <v>0</v>
      </c>
      <c r="Q27" s="36">
        <f t="shared" si="10"/>
        <v>0</v>
      </c>
      <c r="R27" s="29">
        <f t="shared" si="11"/>
        <v>0</v>
      </c>
      <c r="S27" s="29">
        <f t="shared" si="12"/>
        <v>0</v>
      </c>
      <c r="T27" s="29">
        <f t="shared" si="13"/>
        <v>0</v>
      </c>
      <c r="U27" s="29">
        <f t="shared" si="14"/>
        <v>0</v>
      </c>
      <c r="V27" s="38">
        <f>'Helyiség Lista'!O32</f>
        <v>0</v>
      </c>
      <c r="W27" s="29">
        <f t="shared" si="15"/>
        <v>0</v>
      </c>
    </row>
    <row r="28" spans="1:23" s="6" customFormat="1" ht="28.95" hidden="1" customHeight="1" x14ac:dyDescent="0.25">
      <c r="A28" s="35" t="str">
        <f>'Helyiség Lista'!B33</f>
        <v>17</v>
      </c>
      <c r="B28" s="31">
        <f>'Helyiség Lista'!C33</f>
        <v>0</v>
      </c>
      <c r="C28" s="24">
        <f>'Helyiség Lista'!D33</f>
        <v>21</v>
      </c>
      <c r="D28" s="23">
        <f>'Helyiség Lista'!E33</f>
        <v>26</v>
      </c>
      <c r="E28" s="32">
        <f t="shared" si="2"/>
        <v>9.5</v>
      </c>
      <c r="F28" s="29">
        <f t="shared" si="3"/>
        <v>16.5</v>
      </c>
      <c r="G28" s="8">
        <f>'Helyiség Lista'!G33</f>
        <v>75</v>
      </c>
      <c r="H28" s="8">
        <f>'Helyiség Lista'!I33</f>
        <v>75</v>
      </c>
      <c r="I28" s="36">
        <f t="shared" si="4"/>
        <v>54.363908452356164</v>
      </c>
      <c r="J28" s="33">
        <f t="shared" si="5"/>
        <v>88.678240919760583</v>
      </c>
      <c r="K28" s="33">
        <f t="shared" si="6"/>
        <v>60.186160793611378</v>
      </c>
      <c r="L28" s="33">
        <f t="shared" si="7"/>
        <v>80.048083685561636</v>
      </c>
      <c r="M28" s="33">
        <f>'Helyiség Lista'!F33</f>
        <v>0</v>
      </c>
      <c r="N28" s="33">
        <f>'Helyiség Lista'!H33</f>
        <v>0</v>
      </c>
      <c r="O28" s="37">
        <f t="shared" si="8"/>
        <v>0</v>
      </c>
      <c r="P28" s="34">
        <f t="shared" si="9"/>
        <v>0</v>
      </c>
      <c r="Q28" s="36">
        <f t="shared" si="10"/>
        <v>0</v>
      </c>
      <c r="R28" s="29">
        <f t="shared" si="11"/>
        <v>0</v>
      </c>
      <c r="S28" s="29">
        <f t="shared" si="12"/>
        <v>0</v>
      </c>
      <c r="T28" s="29">
        <f t="shared" si="13"/>
        <v>0</v>
      </c>
      <c r="U28" s="29">
        <f t="shared" si="14"/>
        <v>0</v>
      </c>
      <c r="V28" s="38">
        <f>'Helyiség Lista'!O33</f>
        <v>0</v>
      </c>
      <c r="W28" s="29">
        <f t="shared" si="15"/>
        <v>0</v>
      </c>
    </row>
    <row r="29" spans="1:23" s="6" customFormat="1" ht="28.95" hidden="1" customHeight="1" x14ac:dyDescent="0.25">
      <c r="A29" s="35" t="str">
        <f>'Helyiség Lista'!B34</f>
        <v>18</v>
      </c>
      <c r="B29" s="31">
        <f>'Helyiség Lista'!C34</f>
        <v>0</v>
      </c>
      <c r="C29" s="24">
        <f>'Helyiség Lista'!D34</f>
        <v>21</v>
      </c>
      <c r="D29" s="23">
        <f>'Helyiség Lista'!E34</f>
        <v>26</v>
      </c>
      <c r="E29" s="32">
        <f t="shared" si="2"/>
        <v>9.5</v>
      </c>
      <c r="F29" s="29">
        <f t="shared" si="3"/>
        <v>16.5</v>
      </c>
      <c r="G29" s="8">
        <f>'Helyiség Lista'!G34</f>
        <v>75</v>
      </c>
      <c r="H29" s="8">
        <f>'Helyiség Lista'!I34</f>
        <v>75</v>
      </c>
      <c r="I29" s="36">
        <f t="shared" si="4"/>
        <v>54.363908452356164</v>
      </c>
      <c r="J29" s="33">
        <f t="shared" si="5"/>
        <v>88.678240919760583</v>
      </c>
      <c r="K29" s="33">
        <f t="shared" si="6"/>
        <v>60.186160793611378</v>
      </c>
      <c r="L29" s="33">
        <f t="shared" si="7"/>
        <v>80.048083685561636</v>
      </c>
      <c r="M29" s="33">
        <f>'Helyiség Lista'!F34</f>
        <v>0</v>
      </c>
      <c r="N29" s="33">
        <f>'Helyiség Lista'!H34</f>
        <v>0</v>
      </c>
      <c r="O29" s="37">
        <f t="shared" si="8"/>
        <v>0</v>
      </c>
      <c r="P29" s="34">
        <f t="shared" si="9"/>
        <v>0</v>
      </c>
      <c r="Q29" s="36">
        <f t="shared" si="10"/>
        <v>0</v>
      </c>
      <c r="R29" s="29">
        <f t="shared" si="11"/>
        <v>0</v>
      </c>
      <c r="S29" s="29">
        <f t="shared" si="12"/>
        <v>0</v>
      </c>
      <c r="T29" s="29">
        <f t="shared" si="13"/>
        <v>0</v>
      </c>
      <c r="U29" s="29">
        <f t="shared" si="14"/>
        <v>0</v>
      </c>
      <c r="V29" s="38">
        <f>'Helyiség Lista'!O34</f>
        <v>0</v>
      </c>
      <c r="W29" s="29">
        <f t="shared" si="15"/>
        <v>0</v>
      </c>
    </row>
    <row r="30" spans="1:23" s="6" customFormat="1" ht="28.95" hidden="1" customHeight="1" x14ac:dyDescent="0.25">
      <c r="A30" s="35" t="str">
        <f>'Helyiség Lista'!B35</f>
        <v>19</v>
      </c>
      <c r="B30" s="31">
        <f>'Helyiség Lista'!C35</f>
        <v>0</v>
      </c>
      <c r="C30" s="24">
        <f>'Helyiség Lista'!D35</f>
        <v>21</v>
      </c>
      <c r="D30" s="23">
        <f>'Helyiség Lista'!E35</f>
        <v>26</v>
      </c>
      <c r="E30" s="32">
        <f t="shared" si="2"/>
        <v>9.5</v>
      </c>
      <c r="F30" s="29">
        <f t="shared" si="3"/>
        <v>16.5</v>
      </c>
      <c r="G30" s="8">
        <f>'Helyiség Lista'!G35</f>
        <v>75</v>
      </c>
      <c r="H30" s="8">
        <f>'Helyiség Lista'!I35</f>
        <v>75</v>
      </c>
      <c r="I30" s="36">
        <f t="shared" si="4"/>
        <v>54.363908452356164</v>
      </c>
      <c r="J30" s="33">
        <f t="shared" si="5"/>
        <v>88.678240919760583</v>
      </c>
      <c r="K30" s="33">
        <f t="shared" si="6"/>
        <v>60.186160793611378</v>
      </c>
      <c r="L30" s="33">
        <f t="shared" si="7"/>
        <v>80.048083685561636</v>
      </c>
      <c r="M30" s="33">
        <f>'Helyiség Lista'!F35</f>
        <v>0</v>
      </c>
      <c r="N30" s="33">
        <f>'Helyiség Lista'!H35</f>
        <v>0</v>
      </c>
      <c r="O30" s="37">
        <f t="shared" si="8"/>
        <v>0</v>
      </c>
      <c r="P30" s="34">
        <f t="shared" si="9"/>
        <v>0</v>
      </c>
      <c r="Q30" s="36">
        <f t="shared" si="10"/>
        <v>0</v>
      </c>
      <c r="R30" s="29">
        <f t="shared" si="11"/>
        <v>0</v>
      </c>
      <c r="S30" s="29">
        <f t="shared" si="12"/>
        <v>0</v>
      </c>
      <c r="T30" s="29">
        <f t="shared" si="13"/>
        <v>0</v>
      </c>
      <c r="U30" s="29">
        <f t="shared" si="14"/>
        <v>0</v>
      </c>
      <c r="V30" s="38">
        <f>'Helyiség Lista'!O35</f>
        <v>0</v>
      </c>
      <c r="W30" s="29">
        <f t="shared" si="15"/>
        <v>0</v>
      </c>
    </row>
    <row r="31" spans="1:23" s="6" customFormat="1" ht="28.95" hidden="1" customHeight="1" thickBot="1" x14ac:dyDescent="0.3">
      <c r="A31" s="35" t="str">
        <f>'Helyiség Lista'!B36</f>
        <v>20</v>
      </c>
      <c r="B31" s="31">
        <f>'Helyiség Lista'!C36</f>
        <v>0</v>
      </c>
      <c r="C31" s="24">
        <f>'Helyiség Lista'!D36</f>
        <v>21</v>
      </c>
      <c r="D31" s="23">
        <f>'Helyiség Lista'!E36</f>
        <v>26</v>
      </c>
      <c r="E31" s="32">
        <f t="shared" si="2"/>
        <v>9.5</v>
      </c>
      <c r="F31" s="29">
        <f t="shared" ref="F31" si="16">(($C$2+$C$3)/2)-C31</f>
        <v>16.5</v>
      </c>
      <c r="G31" s="8">
        <f>'Helyiség Lista'!G36</f>
        <v>75</v>
      </c>
      <c r="H31" s="8">
        <f>'Helyiség Lista'!I36</f>
        <v>75</v>
      </c>
      <c r="I31" s="36">
        <f t="shared" ref="I31" si="17">(IF((G31=75),(4.6856*$E31^1.0888),0))+(IF((G31=100),(4.3317*$E31^1.0323),0))</f>
        <v>54.363908452356164</v>
      </c>
      <c r="J31" s="33">
        <f t="shared" ref="J31" si="18">(IF((G31=75),(4.2887*$F31^1.0805),0))+(IF((G31=100),(2.8666*$F31^1.1449),0))</f>
        <v>88.678240919760583</v>
      </c>
      <c r="K31" s="33">
        <f t="shared" ref="K31" si="19">(IF((H31=75),(4.7194*$E31^1.1308),0))+(IF((H31=100),(4.3192*$E31^1.0462),0))</f>
        <v>60.186160793611378</v>
      </c>
      <c r="L31" s="33">
        <f t="shared" ref="L31" si="20">(IF((H31=75),(4.6673*$F31^1.0138),0))+(IF((H31=100),(3.4761*$F31^1.0361),0))</f>
        <v>80.048083685561636</v>
      </c>
      <c r="M31" s="33">
        <f>'Helyiség Lista'!F36</f>
        <v>0</v>
      </c>
      <c r="N31" s="33">
        <f>'Helyiség Lista'!H36</f>
        <v>0</v>
      </c>
      <c r="O31" s="37">
        <f t="shared" ref="O31" si="21">I31*M31+K31*N31</f>
        <v>0</v>
      </c>
      <c r="P31" s="34">
        <f t="shared" ref="P31" si="22">J31*M31+L31*N31</f>
        <v>0</v>
      </c>
      <c r="Q31" s="36">
        <f t="shared" ref="Q31" si="23">((1000/G31)*M31)+((1000/H31)*N31)</f>
        <v>0</v>
      </c>
      <c r="R31" s="29">
        <f t="shared" si="11"/>
        <v>0</v>
      </c>
      <c r="S31" s="29">
        <f t="shared" ref="S31" si="24">ROUNDUP((M31+N31)/$C$6,0)</f>
        <v>0</v>
      </c>
      <c r="T31" s="29">
        <f t="shared" si="13"/>
        <v>0</v>
      </c>
      <c r="U31" s="29">
        <f t="shared" ref="U31" si="25">R31*2-T31</f>
        <v>0</v>
      </c>
      <c r="V31" s="38">
        <f>'Helyiség Lista'!O36</f>
        <v>0</v>
      </c>
      <c r="W31" s="29">
        <f t="shared" ref="W31" si="26">V31*S31</f>
        <v>0</v>
      </c>
    </row>
    <row r="32" spans="1:23" s="6" customFormat="1" ht="36.75" hidden="1" customHeight="1" thickBot="1" x14ac:dyDescent="0.3">
      <c r="A32" s="10"/>
      <c r="B32" s="16"/>
      <c r="C32" s="16"/>
      <c r="D32" s="16"/>
      <c r="E32" s="16"/>
      <c r="F32" s="16"/>
      <c r="G32" s="16"/>
      <c r="H32" s="16"/>
      <c r="I32" s="16"/>
      <c r="J32" s="16"/>
      <c r="K32" s="16"/>
      <c r="L32" s="16"/>
      <c r="M32" s="18">
        <f>SUM(M12:M31)</f>
        <v>0</v>
      </c>
      <c r="N32" s="18">
        <f>SUM(N12:N31)</f>
        <v>0</v>
      </c>
      <c r="O32" s="17"/>
      <c r="P32" s="17"/>
      <c r="Q32" s="18">
        <f>SUM(Q12:Q30)</f>
        <v>0</v>
      </c>
      <c r="R32" s="16">
        <f>SUM(R12:R30)</f>
        <v>0</v>
      </c>
      <c r="S32" s="16">
        <f>SUM(S12:S30)</f>
        <v>0</v>
      </c>
      <c r="T32" s="16">
        <f>SUM(T12:T30)</f>
        <v>0</v>
      </c>
      <c r="U32" s="16">
        <f>SUM(U12:U30)</f>
        <v>0</v>
      </c>
      <c r="V32" s="16"/>
      <c r="W32" s="16">
        <f>SUM(W12:W30)</f>
        <v>0</v>
      </c>
    </row>
    <row r="33" spans="6:21" hidden="1" x14ac:dyDescent="0.25">
      <c r="F33" s="8"/>
      <c r="H33" s="2"/>
      <c r="L33" s="8"/>
      <c r="M33" s="2"/>
      <c r="N33" s="8"/>
      <c r="O33" s="2"/>
      <c r="R33" s="8"/>
      <c r="T33" s="9"/>
      <c r="U33" s="2"/>
    </row>
    <row r="34" spans="6:21" hidden="1" x14ac:dyDescent="0.25">
      <c r="F34" s="8"/>
      <c r="H34" s="2"/>
      <c r="L34" s="8"/>
      <c r="M34" s="2"/>
      <c r="N34" s="8"/>
      <c r="O34" s="2"/>
      <c r="R34" s="8"/>
      <c r="T34" s="9"/>
      <c r="U34" s="2"/>
    </row>
  </sheetData>
  <sheetProtection password="C757" sheet="1" objects="1" scenarios="1" selectLockedCells="1" selectUnlockedCells="1"/>
  <mergeCells count="27">
    <mergeCell ref="F9:F10"/>
    <mergeCell ref="I9:J9"/>
    <mergeCell ref="K9:L9"/>
    <mergeCell ref="U9:U10"/>
    <mergeCell ref="V9:V10"/>
    <mergeCell ref="W9:W10"/>
    <mergeCell ref="T9:T10"/>
    <mergeCell ref="P9:P10"/>
    <mergeCell ref="Q9:Q10"/>
    <mergeCell ref="R9:R10"/>
    <mergeCell ref="S9:S10"/>
    <mergeCell ref="A2:B2"/>
    <mergeCell ref="A3:B3"/>
    <mergeCell ref="O9:O10"/>
    <mergeCell ref="A4:B4"/>
    <mergeCell ref="A5:B5"/>
    <mergeCell ref="H9:H10"/>
    <mergeCell ref="A6:B6"/>
    <mergeCell ref="A7:B7"/>
    <mergeCell ref="D9:D10"/>
    <mergeCell ref="E9:E10"/>
    <mergeCell ref="A9:A10"/>
    <mergeCell ref="M9:M10"/>
    <mergeCell ref="N9:N10"/>
    <mergeCell ref="C9:C10"/>
    <mergeCell ref="B9:B10"/>
    <mergeCell ref="G9:G10"/>
  </mergeCells>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topLeftCell="A1048576" zoomScaleNormal="100" workbookViewId="0">
      <selection activeCell="A19" sqref="A1:XFD1048576"/>
    </sheetView>
  </sheetViews>
  <sheetFormatPr defaultColWidth="9.109375" defaultRowHeight="13.2" zeroHeight="1" x14ac:dyDescent="0.25"/>
  <cols>
    <col min="1" max="1" width="28.44140625" style="121" customWidth="1"/>
    <col min="2" max="2" width="26.88671875" style="121" customWidth="1"/>
    <col min="3" max="3" width="16.6640625" style="180" customWidth="1"/>
    <col min="4" max="4" width="17" style="180" customWidth="1"/>
    <col min="5" max="5" width="9.109375" style="120" customWidth="1"/>
    <col min="6" max="6" width="19.44140625" style="120" customWidth="1"/>
    <col min="7" max="7" width="27.33203125" style="121" customWidth="1"/>
    <col min="8" max="8" width="17" style="121" customWidth="1"/>
    <col min="9" max="9" width="24.88671875" style="121" customWidth="1"/>
    <col min="10" max="10" width="12.6640625" style="121" customWidth="1"/>
    <col min="11" max="11" width="11.44140625" style="121" customWidth="1"/>
    <col min="12" max="12" width="32.6640625" style="121" bestFit="1" customWidth="1"/>
    <col min="13" max="13" width="19.88671875" style="121" customWidth="1"/>
    <col min="14" max="14" width="10.109375" style="121" bestFit="1" customWidth="1"/>
    <col min="15" max="16384" width="9.109375" style="121"/>
  </cols>
  <sheetData>
    <row r="1" spans="1:12" hidden="1" x14ac:dyDescent="0.25">
      <c r="A1" s="120"/>
      <c r="B1" s="120"/>
      <c r="C1" s="120"/>
      <c r="D1" s="121"/>
      <c r="E1" s="121"/>
      <c r="F1" s="121"/>
    </row>
    <row r="2" spans="1:12" hidden="1" x14ac:dyDescent="0.25">
      <c r="A2" s="120"/>
      <c r="B2" s="120"/>
      <c r="C2" s="120"/>
      <c r="D2" s="121"/>
      <c r="E2" s="121"/>
      <c r="F2" s="121"/>
    </row>
    <row r="3" spans="1:12" ht="45.75" hidden="1" customHeight="1" thickBot="1" x14ac:dyDescent="0.3">
      <c r="A3" s="120"/>
      <c r="B3" s="120"/>
      <c r="C3" s="122" t="s">
        <v>3</v>
      </c>
      <c r="D3" s="123" t="s">
        <v>4</v>
      </c>
      <c r="E3" s="121"/>
      <c r="F3" s="124" t="s">
        <v>92</v>
      </c>
      <c r="H3" s="125" t="s">
        <v>146</v>
      </c>
      <c r="I3" s="126" t="s">
        <v>128</v>
      </c>
      <c r="J3" s="125" t="s">
        <v>147</v>
      </c>
      <c r="K3" s="184" t="s">
        <v>147</v>
      </c>
      <c r="L3" s="184" t="s">
        <v>147</v>
      </c>
    </row>
    <row r="4" spans="1:12" hidden="1" x14ac:dyDescent="0.25">
      <c r="A4" s="120"/>
      <c r="B4" s="127" t="s">
        <v>20</v>
      </c>
      <c r="C4" s="128">
        <f>('Számítás Vakolatos WW10'!C2+'Számítás Vakolatos WW10'!C3)/2</f>
        <v>37.5</v>
      </c>
      <c r="D4" s="128">
        <f>('Számítás Vakolatos WW10'!C4+'Számítás Vakolatos WW10'!C5)/2</f>
        <v>16.5</v>
      </c>
      <c r="E4" s="121"/>
      <c r="F4" s="124">
        <v>75</v>
      </c>
      <c r="H4" s="129" t="s">
        <v>107</v>
      </c>
      <c r="I4" s="130" t="s">
        <v>117</v>
      </c>
      <c r="J4" s="121">
        <v>2</v>
      </c>
      <c r="K4" s="121" t="s">
        <v>142</v>
      </c>
      <c r="L4" s="183" t="s">
        <v>148</v>
      </c>
    </row>
    <row r="5" spans="1:12" ht="15.6" hidden="1" x14ac:dyDescent="0.25">
      <c r="A5" s="120"/>
      <c r="B5" s="131" t="s">
        <v>21</v>
      </c>
      <c r="C5" s="132">
        <f>VLOOKUP($C$4,$B$18:$F$59,2,1)</f>
        <v>994.06</v>
      </c>
      <c r="D5" s="132">
        <f>VLOOKUP($D$4,$B$18:$F$59,2,1)</f>
        <v>999.13</v>
      </c>
      <c r="E5" s="133"/>
      <c r="F5" s="124">
        <v>100</v>
      </c>
      <c r="H5" s="129" t="s">
        <v>108</v>
      </c>
      <c r="I5" s="130" t="s">
        <v>118</v>
      </c>
      <c r="J5" s="121">
        <v>3</v>
      </c>
      <c r="K5" s="121" t="s">
        <v>142</v>
      </c>
      <c r="L5" s="183" t="s">
        <v>148</v>
      </c>
    </row>
    <row r="6" spans="1:12" ht="15.6" hidden="1" x14ac:dyDescent="0.25">
      <c r="A6" s="120"/>
      <c r="B6" s="131" t="s">
        <v>22</v>
      </c>
      <c r="C6" s="132">
        <v>1000</v>
      </c>
      <c r="D6" s="132">
        <v>1000</v>
      </c>
      <c r="E6" s="133"/>
      <c r="H6" s="129" t="s">
        <v>109</v>
      </c>
      <c r="I6" s="130" t="s">
        <v>119</v>
      </c>
      <c r="J6" s="121">
        <v>4</v>
      </c>
      <c r="K6" s="125" t="s">
        <v>143</v>
      </c>
      <c r="L6" s="182" t="s">
        <v>149</v>
      </c>
    </row>
    <row r="7" spans="1:12" ht="13.8" hidden="1" thickBot="1" x14ac:dyDescent="0.3">
      <c r="A7" s="120"/>
      <c r="B7" s="131" t="s">
        <v>23</v>
      </c>
      <c r="C7" s="132">
        <v>4.2999999999999999E-4</v>
      </c>
      <c r="D7" s="132">
        <v>4.2999999999999999E-4</v>
      </c>
      <c r="E7" s="133"/>
      <c r="H7" s="129" t="s">
        <v>110</v>
      </c>
      <c r="I7" s="130" t="s">
        <v>120</v>
      </c>
      <c r="J7" s="121">
        <v>5</v>
      </c>
      <c r="K7" s="125" t="s">
        <v>143</v>
      </c>
      <c r="L7" s="182" t="s">
        <v>149</v>
      </c>
    </row>
    <row r="8" spans="1:12" ht="16.2" hidden="1" thickBot="1" x14ac:dyDescent="0.3">
      <c r="A8" s="120"/>
      <c r="B8" s="131" t="s">
        <v>24</v>
      </c>
      <c r="C8" s="132">
        <f>VLOOKUP($C$4,$B$18:$F$59,4,1)</f>
        <v>7.2300000000000001E-4</v>
      </c>
      <c r="D8" s="132">
        <f>VLOOKUP($D$4,$B$18:$F$59,4,1)</f>
        <v>1.111E-3</v>
      </c>
      <c r="E8" s="133"/>
      <c r="F8" s="134" t="b">
        <v>1</v>
      </c>
      <c r="H8" s="129" t="s">
        <v>111</v>
      </c>
      <c r="I8" s="130" t="s">
        <v>121</v>
      </c>
      <c r="J8" s="121">
        <v>6</v>
      </c>
      <c r="K8" s="125" t="s">
        <v>144</v>
      </c>
      <c r="L8" s="182" t="s">
        <v>149</v>
      </c>
    </row>
    <row r="9" spans="1:12" ht="15.6" hidden="1" x14ac:dyDescent="0.25">
      <c r="A9" s="120"/>
      <c r="B9" s="131" t="s">
        <v>25</v>
      </c>
      <c r="C9" s="135">
        <f>C8/C5</f>
        <v>7.2732028247791885E-7</v>
      </c>
      <c r="D9" s="135">
        <f>D8/D5</f>
        <v>1.1119674116481339E-6</v>
      </c>
      <c r="E9" s="136"/>
      <c r="H9" s="129" t="s">
        <v>106</v>
      </c>
      <c r="I9" s="130" t="s">
        <v>122</v>
      </c>
      <c r="J9" s="121">
        <v>7</v>
      </c>
      <c r="K9" s="125" t="s">
        <v>144</v>
      </c>
      <c r="L9" s="183" t="s">
        <v>150</v>
      </c>
    </row>
    <row r="10" spans="1:12" hidden="1" x14ac:dyDescent="0.25">
      <c r="A10" s="120"/>
      <c r="B10" s="131" t="s">
        <v>26</v>
      </c>
      <c r="C10" s="132">
        <f>VLOOKUP($C$4,$B$18:$F$59,5,1)</f>
        <v>4.1782000000000004</v>
      </c>
      <c r="D10" s="132">
        <f>VLOOKUP($D$4,$B$18:$F$59,5,1)</f>
        <v>4.1848999999999998</v>
      </c>
      <c r="E10" s="133"/>
      <c r="H10" s="129" t="s">
        <v>112</v>
      </c>
      <c r="I10" s="130" t="s">
        <v>123</v>
      </c>
      <c r="J10" s="121">
        <v>8</v>
      </c>
      <c r="K10" s="125" t="s">
        <v>144</v>
      </c>
      <c r="L10" s="183" t="s">
        <v>150</v>
      </c>
    </row>
    <row r="11" spans="1:12" ht="15.6" hidden="1" x14ac:dyDescent="0.25">
      <c r="A11" s="120"/>
      <c r="B11" s="131" t="s">
        <v>27</v>
      </c>
      <c r="C11" s="132">
        <v>9.8066499999999994</v>
      </c>
      <c r="D11" s="132">
        <v>9.8066499999999994</v>
      </c>
      <c r="E11" s="133"/>
      <c r="H11" s="129" t="s">
        <v>113</v>
      </c>
      <c r="I11" s="130" t="s">
        <v>124</v>
      </c>
      <c r="J11" s="121">
        <v>9</v>
      </c>
      <c r="K11" s="125" t="s">
        <v>144</v>
      </c>
      <c r="L11" s="183" t="s">
        <v>150</v>
      </c>
    </row>
    <row r="12" spans="1:12" ht="13.8" hidden="1" thickBot="1" x14ac:dyDescent="0.3">
      <c r="A12" s="120"/>
      <c r="B12" s="137" t="s">
        <v>28</v>
      </c>
      <c r="C12" s="138">
        <v>1.5E-3</v>
      </c>
      <c r="D12" s="138">
        <v>1.5E-3</v>
      </c>
      <c r="E12" s="133"/>
      <c r="H12" s="129" t="s">
        <v>114</v>
      </c>
      <c r="I12" s="130" t="s">
        <v>125</v>
      </c>
      <c r="J12" s="121">
        <v>10</v>
      </c>
      <c r="K12" s="125" t="s">
        <v>144</v>
      </c>
      <c r="L12" s="183" t="s">
        <v>150</v>
      </c>
    </row>
    <row r="13" spans="1:12" hidden="1" x14ac:dyDescent="0.25">
      <c r="A13" s="120"/>
      <c r="B13" s="120"/>
      <c r="C13" s="120"/>
      <c r="D13" s="121"/>
      <c r="E13" s="121"/>
      <c r="H13" s="129" t="s">
        <v>115</v>
      </c>
      <c r="I13" s="130" t="s">
        <v>126</v>
      </c>
      <c r="J13" s="121">
        <v>11</v>
      </c>
      <c r="K13" s="125" t="s">
        <v>145</v>
      </c>
      <c r="L13" s="182" t="s">
        <v>151</v>
      </c>
    </row>
    <row r="14" spans="1:12" ht="13.8" hidden="1" thickBot="1" x14ac:dyDescent="0.3">
      <c r="A14" s="139"/>
      <c r="B14" s="140"/>
      <c r="C14" s="140"/>
      <c r="D14" s="140"/>
      <c r="E14" s="121"/>
      <c r="H14" s="129" t="s">
        <v>116</v>
      </c>
      <c r="I14" s="130" t="s">
        <v>127</v>
      </c>
      <c r="J14" s="121">
        <v>12</v>
      </c>
      <c r="K14" s="125" t="s">
        <v>145</v>
      </c>
      <c r="L14" s="182" t="s">
        <v>151</v>
      </c>
    </row>
    <row r="15" spans="1:12" hidden="1" x14ac:dyDescent="0.25">
      <c r="A15" s="141"/>
      <c r="B15" s="142" t="s">
        <v>34</v>
      </c>
      <c r="C15" s="143" t="s">
        <v>35</v>
      </c>
      <c r="D15" s="144" t="s">
        <v>36</v>
      </c>
      <c r="E15" s="145" t="s">
        <v>37</v>
      </c>
      <c r="F15" s="146" t="s">
        <v>38</v>
      </c>
    </row>
    <row r="16" spans="1:12" ht="14.4" hidden="1" x14ac:dyDescent="0.3">
      <c r="A16" s="141"/>
      <c r="B16" s="147" t="s">
        <v>39</v>
      </c>
      <c r="C16" s="148" t="s">
        <v>40</v>
      </c>
      <c r="D16" s="149"/>
      <c r="E16" s="150" t="s">
        <v>41</v>
      </c>
      <c r="F16" s="151" t="s">
        <v>42</v>
      </c>
    </row>
    <row r="17" spans="1:6" ht="16.2" hidden="1" thickBot="1" x14ac:dyDescent="0.3">
      <c r="A17" s="141"/>
      <c r="B17" s="152" t="s">
        <v>43</v>
      </c>
      <c r="C17" s="153" t="s">
        <v>44</v>
      </c>
      <c r="D17" s="154" t="s">
        <v>45</v>
      </c>
      <c r="E17" s="154" t="s">
        <v>46</v>
      </c>
      <c r="F17" s="155" t="s">
        <v>47</v>
      </c>
    </row>
    <row r="18" spans="1:6" hidden="1" x14ac:dyDescent="0.25">
      <c r="A18" s="141"/>
      <c r="B18" s="156">
        <v>1</v>
      </c>
      <c r="C18" s="157">
        <v>999.87</v>
      </c>
      <c r="D18" s="158">
        <v>75.489999999999995</v>
      </c>
      <c r="E18" s="159">
        <v>1.792E-3</v>
      </c>
      <c r="F18" s="160">
        <v>4.2141000000000002</v>
      </c>
    </row>
    <row r="19" spans="1:6" hidden="1" x14ac:dyDescent="0.25">
      <c r="A19" s="141"/>
      <c r="B19" s="161">
        <v>2</v>
      </c>
      <c r="C19" s="162">
        <v>999.93</v>
      </c>
      <c r="D19" s="163">
        <v>75.34</v>
      </c>
      <c r="E19" s="164">
        <v>1.7310000000000001E-3</v>
      </c>
      <c r="F19" s="165">
        <v>4.2107000000000001</v>
      </c>
    </row>
    <row r="20" spans="1:6" hidden="1" x14ac:dyDescent="0.25">
      <c r="A20" s="166"/>
      <c r="B20" s="161">
        <v>3</v>
      </c>
      <c r="C20" s="162">
        <v>999.99</v>
      </c>
      <c r="D20" s="163">
        <v>75.040000000000006</v>
      </c>
      <c r="E20" s="164">
        <v>1.619E-3</v>
      </c>
      <c r="F20" s="165">
        <v>4.2077</v>
      </c>
    </row>
    <row r="21" spans="1:6" hidden="1" x14ac:dyDescent="0.25">
      <c r="A21" s="166"/>
      <c r="B21" s="161">
        <v>4</v>
      </c>
      <c r="C21" s="162">
        <v>1000</v>
      </c>
      <c r="D21" s="163">
        <v>74.89</v>
      </c>
      <c r="E21" s="164">
        <v>1.567E-3</v>
      </c>
      <c r="F21" s="165">
        <v>4.2047999999999996</v>
      </c>
    </row>
    <row r="22" spans="1:6" hidden="1" x14ac:dyDescent="0.25">
      <c r="A22" s="166"/>
      <c r="B22" s="161">
        <v>5</v>
      </c>
      <c r="C22" s="162">
        <v>999.99</v>
      </c>
      <c r="D22" s="163">
        <v>74.75</v>
      </c>
      <c r="E22" s="164">
        <v>1.519E-3</v>
      </c>
      <c r="F22" s="165">
        <v>4.2022000000000004</v>
      </c>
    </row>
    <row r="23" spans="1:6" hidden="1" x14ac:dyDescent="0.25">
      <c r="A23" s="166"/>
      <c r="B23" s="161">
        <v>6</v>
      </c>
      <c r="C23" s="162">
        <v>999.97</v>
      </c>
      <c r="D23" s="163">
        <v>74.599999999999994</v>
      </c>
      <c r="E23" s="164">
        <v>1.4730000000000001E-3</v>
      </c>
      <c r="F23" s="165">
        <v>4.1999000000000004</v>
      </c>
    </row>
    <row r="24" spans="1:6" hidden="1" x14ac:dyDescent="0.25">
      <c r="A24" s="141"/>
      <c r="B24" s="161">
        <v>7</v>
      </c>
      <c r="C24" s="162">
        <v>999.93</v>
      </c>
      <c r="D24" s="163">
        <v>74.45</v>
      </c>
      <c r="E24" s="164">
        <v>1.428E-3</v>
      </c>
      <c r="F24" s="165">
        <v>4.1977000000000002</v>
      </c>
    </row>
    <row r="25" spans="1:6" hidden="1" x14ac:dyDescent="0.25">
      <c r="A25" s="141"/>
      <c r="B25" s="161">
        <v>8</v>
      </c>
      <c r="C25" s="162">
        <v>999.88</v>
      </c>
      <c r="D25" s="163">
        <v>74.3</v>
      </c>
      <c r="E25" s="164">
        <v>1.3859999999999999E-3</v>
      </c>
      <c r="F25" s="165">
        <v>4.1957000000000004</v>
      </c>
    </row>
    <row r="26" spans="1:6" hidden="1" x14ac:dyDescent="0.25">
      <c r="A26" s="141"/>
      <c r="B26" s="161">
        <v>9</v>
      </c>
      <c r="C26" s="162">
        <v>999.81</v>
      </c>
      <c r="D26" s="163">
        <v>74.150000000000006</v>
      </c>
      <c r="E26" s="164">
        <v>1.3460000000000002E-3</v>
      </c>
      <c r="F26" s="165">
        <v>4.1939000000000002</v>
      </c>
    </row>
    <row r="27" spans="1:6" hidden="1" x14ac:dyDescent="0.25">
      <c r="A27" s="141"/>
      <c r="B27" s="161">
        <v>10</v>
      </c>
      <c r="C27" s="162">
        <v>999.73</v>
      </c>
      <c r="D27" s="163">
        <v>74.010000000000005</v>
      </c>
      <c r="E27" s="164">
        <v>1.3080000000000001E-3</v>
      </c>
      <c r="F27" s="165">
        <v>4.1921999999999997</v>
      </c>
    </row>
    <row r="28" spans="1:6" hidden="1" x14ac:dyDescent="0.25">
      <c r="A28" s="141"/>
      <c r="B28" s="161">
        <v>11</v>
      </c>
      <c r="C28" s="162">
        <v>999.63</v>
      </c>
      <c r="D28" s="163">
        <v>73.86</v>
      </c>
      <c r="E28" s="164">
        <v>1.271E-3</v>
      </c>
      <c r="F28" s="165">
        <v>4.1906999999999996</v>
      </c>
    </row>
    <row r="29" spans="1:6" hidden="1" x14ac:dyDescent="0.25">
      <c r="A29" s="141"/>
      <c r="B29" s="161">
        <v>12</v>
      </c>
      <c r="C29" s="162">
        <v>999.52</v>
      </c>
      <c r="D29" s="163">
        <v>73.709999999999994</v>
      </c>
      <c r="E29" s="164">
        <v>1.2359999999999999E-3</v>
      </c>
      <c r="F29" s="165">
        <v>4.1893000000000002</v>
      </c>
    </row>
    <row r="30" spans="1:6" hidden="1" x14ac:dyDescent="0.25">
      <c r="A30" s="141"/>
      <c r="B30" s="161">
        <v>13</v>
      </c>
      <c r="C30" s="162">
        <v>999.4</v>
      </c>
      <c r="D30" s="163">
        <v>73.56</v>
      </c>
      <c r="E30" s="164">
        <v>1.2030000000000001E-3</v>
      </c>
      <c r="F30" s="165">
        <v>4.1879999999999997</v>
      </c>
    </row>
    <row r="31" spans="1:6" hidden="1" x14ac:dyDescent="0.25">
      <c r="A31" s="141"/>
      <c r="B31" s="161">
        <v>14</v>
      </c>
      <c r="C31" s="162">
        <v>999.27</v>
      </c>
      <c r="D31" s="163">
        <v>73.41</v>
      </c>
      <c r="E31" s="164">
        <v>1.1709999999999999E-3</v>
      </c>
      <c r="F31" s="165">
        <v>4.1868999999999996</v>
      </c>
    </row>
    <row r="32" spans="1:6" s="140" customFormat="1" hidden="1" x14ac:dyDescent="0.25">
      <c r="A32" s="141"/>
      <c r="B32" s="161">
        <v>15</v>
      </c>
      <c r="C32" s="162">
        <v>999.13</v>
      </c>
      <c r="D32" s="163">
        <v>73.260000000000005</v>
      </c>
      <c r="E32" s="164">
        <v>1.14E-3</v>
      </c>
      <c r="F32" s="165">
        <v>4.1858000000000004</v>
      </c>
    </row>
    <row r="33" spans="1:6" s="140" customFormat="1" hidden="1" x14ac:dyDescent="0.25">
      <c r="A33" s="141"/>
      <c r="B33" s="161">
        <v>16</v>
      </c>
      <c r="C33" s="162">
        <v>999.13</v>
      </c>
      <c r="D33" s="163">
        <v>73.12</v>
      </c>
      <c r="E33" s="164">
        <v>1.111E-3</v>
      </c>
      <c r="F33" s="165">
        <v>4.1848999999999998</v>
      </c>
    </row>
    <row r="34" spans="1:6" s="140" customFormat="1" hidden="1" x14ac:dyDescent="0.25">
      <c r="A34" s="141"/>
      <c r="B34" s="161">
        <v>17</v>
      </c>
      <c r="C34" s="162">
        <v>999.8</v>
      </c>
      <c r="D34" s="163">
        <v>72.97</v>
      </c>
      <c r="E34" s="164">
        <v>1.083E-3</v>
      </c>
      <c r="F34" s="165">
        <v>4.1840000000000002</v>
      </c>
    </row>
    <row r="35" spans="1:6" s="140" customFormat="1" hidden="1" x14ac:dyDescent="0.25">
      <c r="A35" s="141"/>
      <c r="B35" s="161">
        <v>18</v>
      </c>
      <c r="C35" s="162">
        <v>998.62</v>
      </c>
      <c r="D35" s="163">
        <v>72.819999999999993</v>
      </c>
      <c r="E35" s="164">
        <v>1.0560000000000001E-3</v>
      </c>
      <c r="F35" s="165">
        <v>4.1832000000000003</v>
      </c>
    </row>
    <row r="36" spans="1:6" s="140" customFormat="1" hidden="1" x14ac:dyDescent="0.25">
      <c r="A36" s="141"/>
      <c r="B36" s="161">
        <v>19</v>
      </c>
      <c r="C36" s="162">
        <v>998.43</v>
      </c>
      <c r="D36" s="163">
        <v>72.67</v>
      </c>
      <c r="E36" s="164">
        <v>1.0300000000000001E-3</v>
      </c>
      <c r="F36" s="165">
        <v>4.1825000000000001</v>
      </c>
    </row>
    <row r="37" spans="1:6" s="140" customFormat="1" hidden="1" x14ac:dyDescent="0.25">
      <c r="A37" s="141"/>
      <c r="B37" s="161">
        <v>20</v>
      </c>
      <c r="C37" s="162">
        <v>998.23</v>
      </c>
      <c r="D37" s="163">
        <v>72.53</v>
      </c>
      <c r="E37" s="164">
        <v>1.0049999999999998E-3</v>
      </c>
      <c r="F37" s="165">
        <v>4.1818999999999997</v>
      </c>
    </row>
    <row r="38" spans="1:6" s="140" customFormat="1" hidden="1" x14ac:dyDescent="0.25">
      <c r="A38" s="141"/>
      <c r="B38" s="161">
        <v>21</v>
      </c>
      <c r="C38" s="162">
        <v>998.02</v>
      </c>
      <c r="D38" s="163">
        <v>72.38</v>
      </c>
      <c r="E38" s="164">
        <v>9.8099999999999988E-4</v>
      </c>
      <c r="F38" s="165">
        <v>4.1813000000000002</v>
      </c>
    </row>
    <row r="39" spans="1:6" s="140" customFormat="1" hidden="1" x14ac:dyDescent="0.25">
      <c r="A39" s="167"/>
      <c r="B39" s="161">
        <v>22</v>
      </c>
      <c r="C39" s="162">
        <v>997.8</v>
      </c>
      <c r="D39" s="163">
        <v>72.23</v>
      </c>
      <c r="E39" s="164">
        <v>9.5799999999999998E-4</v>
      </c>
      <c r="F39" s="165">
        <v>4.1807999999999996</v>
      </c>
    </row>
    <row r="40" spans="1:6" hidden="1" x14ac:dyDescent="0.25">
      <c r="A40" s="167"/>
      <c r="B40" s="161">
        <v>23</v>
      </c>
      <c r="C40" s="162">
        <v>997.57</v>
      </c>
      <c r="D40" s="163">
        <v>72.08</v>
      </c>
      <c r="E40" s="164">
        <v>9.3600000000000009E-4</v>
      </c>
      <c r="F40" s="165">
        <v>4.1803999999999997</v>
      </c>
    </row>
    <row r="41" spans="1:6" hidden="1" x14ac:dyDescent="0.25">
      <c r="A41" s="167"/>
      <c r="B41" s="161">
        <v>24</v>
      </c>
      <c r="C41" s="162">
        <v>997.32</v>
      </c>
      <c r="D41" s="163">
        <v>71.930000000000007</v>
      </c>
      <c r="E41" s="164">
        <v>9.1399999999999999E-4</v>
      </c>
      <c r="F41" s="165">
        <v>4.18</v>
      </c>
    </row>
    <row r="42" spans="1:6" hidden="1" x14ac:dyDescent="0.25">
      <c r="A42" s="167"/>
      <c r="B42" s="161">
        <v>25</v>
      </c>
      <c r="C42" s="162">
        <v>997.07</v>
      </c>
      <c r="D42" s="163">
        <v>71.78</v>
      </c>
      <c r="E42" s="164">
        <v>8.9400000000000005E-4</v>
      </c>
      <c r="F42" s="165">
        <v>4.1795999999999998</v>
      </c>
    </row>
    <row r="43" spans="1:6" hidden="1" x14ac:dyDescent="0.25">
      <c r="A43" s="167"/>
      <c r="B43" s="161">
        <v>26</v>
      </c>
      <c r="C43" s="162">
        <v>996.81</v>
      </c>
      <c r="D43" s="163">
        <v>71.63</v>
      </c>
      <c r="E43" s="164">
        <v>8.7399999999999999E-4</v>
      </c>
      <c r="F43" s="165">
        <v>4.1792999999999996</v>
      </c>
    </row>
    <row r="44" spans="1:6" hidden="1" x14ac:dyDescent="0.25">
      <c r="A44" s="167"/>
      <c r="B44" s="161">
        <v>27</v>
      </c>
      <c r="C44" s="162">
        <v>996.54</v>
      </c>
      <c r="D44" s="163">
        <v>71.48</v>
      </c>
      <c r="E44" s="164">
        <v>8.5499999999999997E-4</v>
      </c>
      <c r="F44" s="165">
        <v>4.1790000000000003</v>
      </c>
    </row>
    <row r="45" spans="1:6" hidden="1" x14ac:dyDescent="0.25">
      <c r="A45" s="167"/>
      <c r="B45" s="161">
        <v>28</v>
      </c>
      <c r="C45" s="162">
        <v>996.26</v>
      </c>
      <c r="D45" s="163">
        <v>71.33</v>
      </c>
      <c r="E45" s="164">
        <v>8.3599999999999994E-4</v>
      </c>
      <c r="F45" s="165">
        <v>4.1787999999999998</v>
      </c>
    </row>
    <row r="46" spans="1:6" hidden="1" x14ac:dyDescent="0.25">
      <c r="A46" s="167"/>
      <c r="B46" s="161">
        <v>29</v>
      </c>
      <c r="C46" s="162">
        <v>995.97</v>
      </c>
      <c r="D46" s="163">
        <v>71.180000000000007</v>
      </c>
      <c r="E46" s="164">
        <v>8.1799999999999993E-4</v>
      </c>
      <c r="F46" s="165">
        <v>4.1786000000000003</v>
      </c>
    </row>
    <row r="47" spans="1:6" hidden="1" x14ac:dyDescent="0.25">
      <c r="A47" s="167"/>
      <c r="B47" s="161">
        <v>30</v>
      </c>
      <c r="C47" s="162">
        <v>995.67</v>
      </c>
      <c r="D47" s="163">
        <v>71.03</v>
      </c>
      <c r="E47" s="164">
        <v>8.0100000000000006E-4</v>
      </c>
      <c r="F47" s="165">
        <v>4.1784999999999997</v>
      </c>
    </row>
    <row r="48" spans="1:6" hidden="1" x14ac:dyDescent="0.25">
      <c r="A48" s="167"/>
      <c r="B48" s="161">
        <v>35</v>
      </c>
      <c r="C48" s="162">
        <v>994.06</v>
      </c>
      <c r="D48" s="163">
        <v>70.290000000000006</v>
      </c>
      <c r="E48" s="164">
        <v>7.2300000000000001E-4</v>
      </c>
      <c r="F48" s="165">
        <v>4.1782000000000004</v>
      </c>
    </row>
    <row r="49" spans="1:6" hidden="1" x14ac:dyDescent="0.25">
      <c r="A49" s="167"/>
      <c r="B49" s="168">
        <v>40</v>
      </c>
      <c r="C49" s="169">
        <v>992.24</v>
      </c>
      <c r="D49" s="170">
        <v>69.540000000000006</v>
      </c>
      <c r="E49" s="171">
        <v>6.5600000000000001E-4</v>
      </c>
      <c r="F49" s="172">
        <v>4.1786000000000003</v>
      </c>
    </row>
    <row r="50" spans="1:6" hidden="1" x14ac:dyDescent="0.25">
      <c r="A50" s="167"/>
      <c r="B50" s="161">
        <v>45</v>
      </c>
      <c r="C50" s="162">
        <v>990.25</v>
      </c>
      <c r="D50" s="163">
        <v>68.599999999999994</v>
      </c>
      <c r="E50" s="164">
        <v>5.9899999999999992E-4</v>
      </c>
      <c r="F50" s="165">
        <v>4.1795</v>
      </c>
    </row>
    <row r="51" spans="1:6" hidden="1" x14ac:dyDescent="0.25">
      <c r="A51" s="167"/>
      <c r="B51" s="161">
        <v>50</v>
      </c>
      <c r="C51" s="162">
        <v>988.07</v>
      </c>
      <c r="D51" s="163">
        <v>67.8</v>
      </c>
      <c r="E51" s="164">
        <v>5.4900000000000001E-4</v>
      </c>
      <c r="F51" s="165">
        <v>4.1806999999999999</v>
      </c>
    </row>
    <row r="52" spans="1:6" hidden="1" x14ac:dyDescent="0.25">
      <c r="A52" s="167"/>
      <c r="B52" s="161">
        <v>55</v>
      </c>
      <c r="C52" s="162">
        <v>985.73</v>
      </c>
      <c r="D52" s="163">
        <v>66.900000000000006</v>
      </c>
      <c r="E52" s="164">
        <v>5.0600000000000005E-4</v>
      </c>
      <c r="F52" s="165">
        <v>4.1824000000000003</v>
      </c>
    </row>
    <row r="53" spans="1:6" hidden="1" x14ac:dyDescent="0.25">
      <c r="A53" s="167"/>
      <c r="B53" s="161">
        <v>60</v>
      </c>
      <c r="C53" s="162">
        <v>983.24</v>
      </c>
      <c r="D53" s="163">
        <v>66</v>
      </c>
      <c r="E53" s="164">
        <v>4.6899999999999996E-4</v>
      </c>
      <c r="F53" s="165">
        <v>4.1844000000000001</v>
      </c>
    </row>
    <row r="54" spans="1:6" hidden="1" x14ac:dyDescent="0.25">
      <c r="A54" s="167"/>
      <c r="B54" s="161">
        <v>65</v>
      </c>
      <c r="C54" s="162">
        <v>980.59</v>
      </c>
      <c r="D54" s="163">
        <v>65.099999999999994</v>
      </c>
      <c r="E54" s="164">
        <v>4.3599999999999997E-4</v>
      </c>
      <c r="F54" s="165">
        <v>4.1867999999999999</v>
      </c>
    </row>
    <row r="55" spans="1:6" hidden="1" x14ac:dyDescent="0.25">
      <c r="A55" s="167"/>
      <c r="B55" s="161">
        <v>70</v>
      </c>
      <c r="C55" s="162">
        <v>977.81</v>
      </c>
      <c r="D55" s="163">
        <v>64.2</v>
      </c>
      <c r="E55" s="164">
        <v>4.06E-4</v>
      </c>
      <c r="F55" s="165">
        <v>4.1896000000000004</v>
      </c>
    </row>
    <row r="56" spans="1:6" hidden="1" x14ac:dyDescent="0.25">
      <c r="A56" s="166"/>
      <c r="B56" s="161">
        <v>75</v>
      </c>
      <c r="C56" s="162">
        <v>974.89</v>
      </c>
      <c r="D56" s="163">
        <v>63.3</v>
      </c>
      <c r="E56" s="164">
        <v>3.8000000000000002E-4</v>
      </c>
      <c r="F56" s="165">
        <v>4.1928000000000001</v>
      </c>
    </row>
    <row r="57" spans="1:6" hidden="1" x14ac:dyDescent="0.25">
      <c r="A57" s="166"/>
      <c r="B57" s="161">
        <v>80</v>
      </c>
      <c r="C57" s="162">
        <v>971.83</v>
      </c>
      <c r="D57" s="163">
        <v>62.3</v>
      </c>
      <c r="E57" s="164">
        <v>3.57E-4</v>
      </c>
      <c r="F57" s="165">
        <v>4.1963999999999997</v>
      </c>
    </row>
    <row r="58" spans="1:6" hidden="1" x14ac:dyDescent="0.25">
      <c r="A58" s="166"/>
      <c r="B58" s="161">
        <v>85</v>
      </c>
      <c r="C58" s="162">
        <v>968.65</v>
      </c>
      <c r="D58" s="173" t="s">
        <v>48</v>
      </c>
      <c r="E58" s="164">
        <v>3.3600000000000004E-4</v>
      </c>
      <c r="F58" s="165">
        <v>4.2004999999999999</v>
      </c>
    </row>
    <row r="59" spans="1:6" ht="13.8" hidden="1" thickBot="1" x14ac:dyDescent="0.3">
      <c r="A59" s="166"/>
      <c r="B59" s="174">
        <v>90</v>
      </c>
      <c r="C59" s="175">
        <v>965.34</v>
      </c>
      <c r="D59" s="176" t="s">
        <v>48</v>
      </c>
      <c r="E59" s="177">
        <v>3.1700000000000001E-4</v>
      </c>
      <c r="F59" s="178">
        <v>4.2050999999999998</v>
      </c>
    </row>
    <row r="60" spans="1:6" hidden="1" x14ac:dyDescent="0.25">
      <c r="A60" s="166"/>
      <c r="B60" s="166"/>
      <c r="C60" s="179"/>
      <c r="D60" s="179"/>
      <c r="E60" s="141"/>
      <c r="F60" s="121"/>
    </row>
    <row r="61" spans="1:6" hidden="1" x14ac:dyDescent="0.25">
      <c r="A61" s="166"/>
      <c r="B61" s="166"/>
      <c r="C61" s="179"/>
      <c r="D61" s="179"/>
      <c r="E61" s="141"/>
      <c r="F61" s="121"/>
    </row>
    <row r="62" spans="1:6" hidden="1" x14ac:dyDescent="0.25">
      <c r="A62" s="166"/>
      <c r="B62" s="166"/>
      <c r="C62" s="179"/>
      <c r="D62" s="179"/>
      <c r="E62" s="141"/>
      <c r="F62" s="121"/>
    </row>
    <row r="63" spans="1:6" hidden="1" x14ac:dyDescent="0.25">
      <c r="A63" s="166"/>
      <c r="B63" s="166"/>
      <c r="C63" s="179"/>
      <c r="D63" s="179"/>
      <c r="E63" s="141"/>
      <c r="F63" s="121"/>
    </row>
    <row r="64" spans="1:6" hidden="1" x14ac:dyDescent="0.25">
      <c r="A64" s="166"/>
      <c r="B64" s="166"/>
      <c r="C64" s="179"/>
      <c r="D64" s="179"/>
      <c r="E64" s="141"/>
      <c r="F64" s="121"/>
    </row>
    <row r="65" spans="1:8" hidden="1" x14ac:dyDescent="0.25">
      <c r="A65" s="166"/>
      <c r="B65" s="166"/>
      <c r="C65" s="179"/>
      <c r="D65" s="179"/>
      <c r="E65" s="141"/>
      <c r="F65" s="121"/>
    </row>
    <row r="66" spans="1:8" hidden="1" x14ac:dyDescent="0.25">
      <c r="A66" s="166"/>
      <c r="B66" s="166"/>
      <c r="C66" s="179"/>
      <c r="D66" s="179"/>
      <c r="E66" s="141"/>
      <c r="F66" s="121"/>
    </row>
    <row r="67" spans="1:8" hidden="1" x14ac:dyDescent="0.25">
      <c r="A67" s="166"/>
      <c r="B67" s="166"/>
      <c r="C67" s="179"/>
      <c r="D67" s="179"/>
      <c r="E67" s="141"/>
      <c r="F67" s="121"/>
    </row>
    <row r="68" spans="1:8" hidden="1" x14ac:dyDescent="0.25">
      <c r="A68" s="166"/>
      <c r="B68" s="166"/>
      <c r="C68" s="179"/>
      <c r="D68" s="179"/>
      <c r="E68" s="141"/>
      <c r="F68" s="141"/>
      <c r="G68" s="166"/>
      <c r="H68" s="166"/>
    </row>
    <row r="69" spans="1:8" hidden="1" x14ac:dyDescent="0.25">
      <c r="A69" s="166"/>
      <c r="B69" s="166"/>
      <c r="C69" s="179"/>
      <c r="D69" s="179"/>
      <c r="E69" s="141"/>
      <c r="F69" s="141"/>
      <c r="G69" s="166"/>
      <c r="H69" s="166"/>
    </row>
    <row r="70" spans="1:8" hidden="1" x14ac:dyDescent="0.25">
      <c r="A70" s="166"/>
      <c r="B70" s="166"/>
      <c r="C70" s="179"/>
      <c r="D70" s="179"/>
      <c r="E70" s="141"/>
      <c r="F70" s="141"/>
      <c r="G70" s="166"/>
      <c r="H70" s="166"/>
    </row>
    <row r="71" spans="1:8" hidden="1" x14ac:dyDescent="0.25">
      <c r="A71" s="166"/>
      <c r="B71" s="166"/>
      <c r="C71" s="179"/>
      <c r="D71" s="179"/>
      <c r="E71" s="141"/>
      <c r="F71" s="141"/>
      <c r="G71" s="166"/>
      <c r="H71" s="166"/>
    </row>
    <row r="72" spans="1:8" hidden="1" x14ac:dyDescent="0.25">
      <c r="A72" s="166"/>
      <c r="B72" s="166"/>
      <c r="C72" s="179"/>
      <c r="D72" s="179"/>
      <c r="E72" s="141"/>
      <c r="F72" s="141"/>
      <c r="G72" s="166"/>
      <c r="H72" s="166"/>
    </row>
    <row r="73" spans="1:8" hidden="1" x14ac:dyDescent="0.25">
      <c r="A73" s="166"/>
      <c r="B73" s="166"/>
      <c r="C73" s="179"/>
      <c r="D73" s="179"/>
      <c r="E73" s="141"/>
      <c r="F73" s="141"/>
      <c r="G73" s="166"/>
      <c r="H73" s="166"/>
    </row>
    <row r="74" spans="1:8" hidden="1" x14ac:dyDescent="0.25">
      <c r="A74" s="166"/>
      <c r="B74" s="166"/>
      <c r="C74" s="179"/>
      <c r="D74" s="179"/>
      <c r="E74" s="141"/>
      <c r="F74" s="141"/>
      <c r="G74" s="166"/>
      <c r="H74" s="166"/>
    </row>
    <row r="75" spans="1:8" hidden="1" x14ac:dyDescent="0.25">
      <c r="A75" s="166"/>
      <c r="B75" s="166"/>
      <c r="C75" s="179"/>
      <c r="D75" s="179"/>
      <c r="E75" s="141"/>
      <c r="F75" s="141"/>
      <c r="G75" s="166"/>
      <c r="H75" s="166"/>
    </row>
    <row r="76" spans="1:8" hidden="1" x14ac:dyDescent="0.25">
      <c r="A76" s="166"/>
      <c r="B76" s="166"/>
      <c r="C76" s="179"/>
      <c r="D76" s="179"/>
      <c r="E76" s="141"/>
      <c r="F76" s="141"/>
      <c r="G76" s="166"/>
      <c r="H76" s="166"/>
    </row>
    <row r="77" spans="1:8" hidden="1" x14ac:dyDescent="0.25">
      <c r="A77" s="166"/>
      <c r="B77" s="166"/>
      <c r="C77" s="179"/>
      <c r="D77" s="179"/>
      <c r="E77" s="141"/>
      <c r="F77" s="141"/>
      <c r="G77" s="166"/>
      <c r="H77" s="166"/>
    </row>
    <row r="78" spans="1:8" hidden="1" x14ac:dyDescent="0.25">
      <c r="A78" s="166"/>
      <c r="B78" s="166"/>
      <c r="C78" s="179"/>
      <c r="D78" s="179"/>
      <c r="E78" s="141"/>
      <c r="F78" s="141"/>
      <c r="G78" s="166"/>
      <c r="H78" s="166"/>
    </row>
    <row r="79" spans="1:8" hidden="1" x14ac:dyDescent="0.25">
      <c r="A79" s="166"/>
      <c r="B79" s="166"/>
      <c r="C79" s="179"/>
      <c r="D79" s="179"/>
      <c r="E79" s="141"/>
      <c r="F79" s="141"/>
      <c r="G79" s="166"/>
      <c r="H79" s="166"/>
    </row>
    <row r="80" spans="1:8" hidden="1" x14ac:dyDescent="0.25">
      <c r="A80" s="166"/>
      <c r="B80" s="166"/>
      <c r="C80" s="179"/>
      <c r="D80" s="179"/>
      <c r="E80" s="141"/>
      <c r="F80" s="141"/>
      <c r="G80" s="166"/>
      <c r="H80" s="166"/>
    </row>
    <row r="81" spans="1:8" hidden="1" x14ac:dyDescent="0.25">
      <c r="A81" s="166"/>
      <c r="B81" s="166"/>
      <c r="C81" s="179"/>
      <c r="D81" s="179"/>
      <c r="E81" s="141"/>
      <c r="F81" s="141"/>
      <c r="G81" s="166"/>
      <c r="H81" s="166"/>
    </row>
    <row r="82" spans="1:8" hidden="1" x14ac:dyDescent="0.25">
      <c r="A82" s="166"/>
      <c r="B82" s="166"/>
      <c r="C82" s="179"/>
      <c r="D82" s="179"/>
      <c r="E82" s="141"/>
      <c r="F82" s="141"/>
      <c r="G82" s="166"/>
      <c r="H82" s="166"/>
    </row>
    <row r="83" spans="1:8" hidden="1" x14ac:dyDescent="0.25">
      <c r="A83" s="166"/>
      <c r="B83" s="166"/>
      <c r="C83" s="179"/>
      <c r="D83" s="179"/>
      <c r="E83" s="141"/>
      <c r="F83" s="141"/>
      <c r="G83" s="166"/>
      <c r="H83" s="166"/>
    </row>
    <row r="84" spans="1:8" hidden="1" x14ac:dyDescent="0.25">
      <c r="A84" s="166"/>
      <c r="B84" s="166"/>
      <c r="C84" s="179"/>
      <c r="D84" s="179"/>
      <c r="E84" s="141"/>
      <c r="F84" s="141"/>
      <c r="G84" s="166"/>
      <c r="H84" s="166"/>
    </row>
    <row r="85" spans="1:8" hidden="1" x14ac:dyDescent="0.25">
      <c r="A85" s="166"/>
      <c r="B85" s="166"/>
      <c r="C85" s="179"/>
      <c r="D85" s="179"/>
      <c r="E85" s="141"/>
      <c r="F85" s="141"/>
      <c r="G85" s="166"/>
      <c r="H85" s="166"/>
    </row>
    <row r="86" spans="1:8" hidden="1" x14ac:dyDescent="0.25">
      <c r="A86" s="166"/>
      <c r="B86" s="166"/>
      <c r="C86" s="179"/>
      <c r="D86" s="179"/>
      <c r="E86" s="141"/>
      <c r="F86" s="141"/>
      <c r="G86" s="166"/>
      <c r="H86" s="166"/>
    </row>
    <row r="87" spans="1:8" hidden="1" x14ac:dyDescent="0.25">
      <c r="A87" s="166"/>
      <c r="B87" s="166"/>
      <c r="C87" s="179"/>
      <c r="D87" s="179"/>
      <c r="E87" s="141"/>
      <c r="F87" s="141"/>
      <c r="G87" s="166"/>
      <c r="H87" s="166"/>
    </row>
    <row r="88" spans="1:8" hidden="1" x14ac:dyDescent="0.25">
      <c r="A88" s="166"/>
      <c r="B88" s="166"/>
      <c r="C88" s="179"/>
      <c r="D88" s="179"/>
      <c r="E88" s="141"/>
      <c r="F88" s="141"/>
      <c r="G88" s="166"/>
      <c r="H88" s="166"/>
    </row>
    <row r="89" spans="1:8" hidden="1" x14ac:dyDescent="0.25">
      <c r="A89" s="166"/>
      <c r="B89" s="166"/>
      <c r="C89" s="179"/>
      <c r="D89" s="179"/>
      <c r="E89" s="141"/>
      <c r="F89" s="141"/>
      <c r="G89" s="166"/>
      <c r="H89" s="166"/>
    </row>
    <row r="90" spans="1:8" hidden="1" x14ac:dyDescent="0.25">
      <c r="A90" s="166"/>
      <c r="B90" s="166"/>
      <c r="C90" s="179"/>
      <c r="D90" s="179"/>
      <c r="E90" s="141"/>
      <c r="F90" s="141"/>
      <c r="G90" s="166"/>
      <c r="H90" s="166"/>
    </row>
    <row r="91" spans="1:8" hidden="1" x14ac:dyDescent="0.25">
      <c r="A91" s="166"/>
      <c r="B91" s="166"/>
      <c r="C91" s="179"/>
      <c r="D91" s="179"/>
      <c r="E91" s="141"/>
      <c r="F91" s="141"/>
      <c r="G91" s="166"/>
      <c r="H91" s="166"/>
    </row>
    <row r="92" spans="1:8" hidden="1" x14ac:dyDescent="0.25">
      <c r="A92" s="166"/>
      <c r="B92" s="166"/>
      <c r="C92" s="179"/>
      <c r="D92" s="179"/>
      <c r="E92" s="141"/>
      <c r="F92" s="141"/>
      <c r="G92" s="166"/>
      <c r="H92" s="166"/>
    </row>
    <row r="93" spans="1:8" hidden="1" x14ac:dyDescent="0.25">
      <c r="A93" s="166"/>
      <c r="B93" s="166"/>
      <c r="C93" s="179"/>
      <c r="D93" s="179"/>
      <c r="E93" s="141"/>
      <c r="F93" s="141"/>
      <c r="G93" s="166"/>
      <c r="H93" s="166"/>
    </row>
    <row r="94" spans="1:8" hidden="1" x14ac:dyDescent="0.25">
      <c r="A94" s="166"/>
      <c r="B94" s="166"/>
      <c r="C94" s="179"/>
      <c r="D94" s="179"/>
      <c r="E94" s="141"/>
      <c r="F94" s="141"/>
      <c r="G94" s="166"/>
      <c r="H94" s="166"/>
    </row>
    <row r="95" spans="1:8" hidden="1" x14ac:dyDescent="0.25">
      <c r="A95" s="166"/>
      <c r="B95" s="166"/>
      <c r="C95" s="179"/>
      <c r="D95" s="179"/>
      <c r="E95" s="141"/>
      <c r="F95" s="141"/>
      <c r="G95" s="166"/>
      <c r="H95" s="166"/>
    </row>
    <row r="96" spans="1:8" hidden="1" x14ac:dyDescent="0.25">
      <c r="A96" s="166"/>
      <c r="B96" s="166"/>
      <c r="C96" s="179"/>
      <c r="D96" s="179"/>
      <c r="E96" s="141"/>
      <c r="F96" s="141"/>
      <c r="G96" s="166"/>
      <c r="H96" s="166"/>
    </row>
    <row r="97" spans="1:8" hidden="1" x14ac:dyDescent="0.25">
      <c r="A97" s="166"/>
      <c r="B97" s="166"/>
      <c r="C97" s="179"/>
      <c r="D97" s="179"/>
      <c r="E97" s="141"/>
      <c r="F97" s="141"/>
      <c r="G97" s="166"/>
      <c r="H97" s="166"/>
    </row>
    <row r="98" spans="1:8" hidden="1" x14ac:dyDescent="0.25">
      <c r="A98" s="166"/>
      <c r="B98" s="166"/>
      <c r="C98" s="179"/>
      <c r="D98" s="179"/>
      <c r="E98" s="141"/>
      <c r="F98" s="141"/>
      <c r="G98" s="166"/>
      <c r="H98" s="166"/>
    </row>
    <row r="99" spans="1:8" hidden="1" x14ac:dyDescent="0.25">
      <c r="A99" s="166"/>
      <c r="B99" s="166"/>
      <c r="C99" s="179"/>
      <c r="D99" s="179"/>
      <c r="E99" s="141"/>
      <c r="F99" s="141"/>
      <c r="G99" s="166"/>
      <c r="H99" s="166"/>
    </row>
    <row r="100" spans="1:8" hidden="1" x14ac:dyDescent="0.25">
      <c r="A100" s="166"/>
      <c r="B100" s="166"/>
      <c r="C100" s="179"/>
      <c r="D100" s="179"/>
      <c r="E100" s="141"/>
      <c r="F100" s="141"/>
      <c r="G100" s="166"/>
      <c r="H100" s="166"/>
    </row>
    <row r="101" spans="1:8" hidden="1" x14ac:dyDescent="0.25">
      <c r="A101" s="166"/>
      <c r="B101" s="166"/>
      <c r="C101" s="179"/>
      <c r="D101" s="179"/>
      <c r="E101" s="141"/>
      <c r="F101" s="141"/>
      <c r="G101" s="166"/>
      <c r="H101" s="166"/>
    </row>
    <row r="102" spans="1:8" hidden="1" x14ac:dyDescent="0.25">
      <c r="A102" s="166"/>
      <c r="B102" s="166"/>
      <c r="C102" s="179"/>
      <c r="D102" s="179"/>
      <c r="E102" s="141"/>
      <c r="F102" s="141"/>
      <c r="G102" s="166"/>
      <c r="H102" s="166"/>
    </row>
    <row r="103" spans="1:8" hidden="1" x14ac:dyDescent="0.25">
      <c r="A103" s="166"/>
      <c r="B103" s="166"/>
      <c r="C103" s="179"/>
      <c r="D103" s="179"/>
      <c r="E103" s="141"/>
      <c r="F103" s="141"/>
      <c r="G103" s="166"/>
      <c r="H103" s="166"/>
    </row>
    <row r="104" spans="1:8" hidden="1" x14ac:dyDescent="0.25">
      <c r="A104" s="166"/>
      <c r="B104" s="166"/>
      <c r="C104" s="179"/>
      <c r="D104" s="179"/>
      <c r="E104" s="141"/>
      <c r="F104" s="141"/>
      <c r="G104" s="166"/>
      <c r="H104" s="166"/>
    </row>
    <row r="105" spans="1:8" hidden="1" x14ac:dyDescent="0.25">
      <c r="A105" s="166"/>
      <c r="B105" s="166"/>
      <c r="C105" s="179"/>
      <c r="D105" s="179"/>
      <c r="E105" s="141"/>
      <c r="F105" s="141"/>
      <c r="G105" s="166"/>
      <c r="H105" s="166"/>
    </row>
    <row r="106" spans="1:8" hidden="1" x14ac:dyDescent="0.25">
      <c r="A106" s="166"/>
      <c r="B106" s="166"/>
      <c r="C106" s="179"/>
      <c r="D106" s="179"/>
      <c r="E106" s="141"/>
      <c r="F106" s="141"/>
      <c r="G106" s="166"/>
      <c r="H106" s="166"/>
    </row>
    <row r="107" spans="1:8" hidden="1" x14ac:dyDescent="0.25">
      <c r="A107" s="166"/>
      <c r="B107" s="166"/>
      <c r="C107" s="179"/>
      <c r="D107" s="179"/>
      <c r="E107" s="141"/>
      <c r="F107" s="141"/>
      <c r="G107" s="166"/>
      <c r="H107" s="166"/>
    </row>
    <row r="108" spans="1:8" hidden="1" x14ac:dyDescent="0.25">
      <c r="A108" s="166"/>
      <c r="B108" s="166"/>
      <c r="C108" s="179"/>
      <c r="D108" s="179"/>
      <c r="E108" s="141"/>
      <c r="F108" s="141"/>
      <c r="G108" s="166"/>
      <c r="H108" s="166"/>
    </row>
    <row r="109" spans="1:8" hidden="1" x14ac:dyDescent="0.25">
      <c r="A109" s="166"/>
      <c r="B109" s="166"/>
      <c r="C109" s="179"/>
      <c r="D109" s="179"/>
      <c r="E109" s="141"/>
      <c r="F109" s="141"/>
      <c r="G109" s="166"/>
      <c r="H109" s="166"/>
    </row>
    <row r="110" spans="1:8" hidden="1" x14ac:dyDescent="0.25">
      <c r="A110" s="166"/>
      <c r="B110" s="166"/>
      <c r="C110" s="179"/>
      <c r="D110" s="179"/>
      <c r="E110" s="141"/>
      <c r="F110" s="141"/>
      <c r="G110" s="166"/>
      <c r="H110" s="166"/>
    </row>
    <row r="111" spans="1:8" hidden="1" x14ac:dyDescent="0.25">
      <c r="A111" s="166"/>
      <c r="B111" s="166"/>
      <c r="C111" s="179"/>
      <c r="D111" s="179"/>
      <c r="E111" s="141"/>
      <c r="F111" s="141"/>
      <c r="G111" s="166"/>
      <c r="H111" s="166"/>
    </row>
    <row r="112" spans="1:8" hidden="1" x14ac:dyDescent="0.25">
      <c r="A112" s="166"/>
      <c r="B112" s="166"/>
      <c r="C112" s="179"/>
      <c r="D112" s="179"/>
      <c r="E112" s="141"/>
      <c r="F112" s="141"/>
      <c r="G112" s="166"/>
      <c r="H112" s="166"/>
    </row>
    <row r="113" spans="1:8" hidden="1" x14ac:dyDescent="0.25">
      <c r="A113" s="166"/>
      <c r="B113" s="166"/>
      <c r="C113" s="179"/>
      <c r="D113" s="179"/>
      <c r="E113" s="141"/>
      <c r="F113" s="141"/>
      <c r="G113" s="166"/>
      <c r="H113" s="166"/>
    </row>
    <row r="114" spans="1:8" hidden="1" x14ac:dyDescent="0.25">
      <c r="A114" s="166"/>
      <c r="B114" s="166"/>
      <c r="C114" s="179"/>
      <c r="D114" s="179"/>
      <c r="E114" s="141"/>
      <c r="F114" s="141"/>
      <c r="G114" s="166"/>
      <c r="H114" s="166"/>
    </row>
    <row r="115" spans="1:8" hidden="1" x14ac:dyDescent="0.25">
      <c r="A115" s="166"/>
      <c r="B115" s="166"/>
      <c r="C115" s="179"/>
      <c r="D115" s="179"/>
      <c r="E115" s="141"/>
      <c r="F115" s="141"/>
      <c r="G115" s="166"/>
      <c r="H115" s="166"/>
    </row>
    <row r="116" spans="1:8" hidden="1" x14ac:dyDescent="0.25">
      <c r="A116" s="166"/>
      <c r="B116" s="166"/>
      <c r="C116" s="179"/>
      <c r="D116" s="179"/>
      <c r="E116" s="141"/>
      <c r="F116" s="141"/>
      <c r="G116" s="166"/>
      <c r="H116" s="166"/>
    </row>
    <row r="117" spans="1:8" hidden="1" x14ac:dyDescent="0.25">
      <c r="A117" s="166"/>
      <c r="B117" s="166"/>
      <c r="C117" s="179"/>
      <c r="D117" s="179"/>
      <c r="E117" s="141"/>
      <c r="F117" s="141"/>
      <c r="G117" s="166"/>
      <c r="H117" s="166"/>
    </row>
    <row r="118" spans="1:8" hidden="1" x14ac:dyDescent="0.25">
      <c r="A118" s="166"/>
      <c r="B118" s="166"/>
      <c r="C118" s="179"/>
      <c r="D118" s="179"/>
      <c r="E118" s="141"/>
      <c r="F118" s="141"/>
      <c r="G118" s="166"/>
      <c r="H118" s="166"/>
    </row>
    <row r="119" spans="1:8" hidden="1" x14ac:dyDescent="0.25">
      <c r="A119" s="166"/>
      <c r="B119" s="166"/>
      <c r="C119" s="179"/>
      <c r="D119" s="179"/>
      <c r="E119" s="141"/>
      <c r="F119" s="141"/>
      <c r="G119" s="166"/>
      <c r="H119" s="166"/>
    </row>
    <row r="120" spans="1:8" hidden="1" x14ac:dyDescent="0.25">
      <c r="A120" s="166"/>
      <c r="B120" s="166"/>
      <c r="C120" s="179"/>
      <c r="D120" s="179"/>
      <c r="E120" s="141"/>
      <c r="F120" s="141"/>
      <c r="G120" s="166"/>
      <c r="H120" s="166"/>
    </row>
    <row r="121" spans="1:8" hidden="1" x14ac:dyDescent="0.25">
      <c r="A121" s="166"/>
      <c r="B121" s="166"/>
      <c r="C121" s="179"/>
      <c r="D121" s="179"/>
      <c r="E121" s="141"/>
      <c r="F121" s="141"/>
      <c r="G121" s="166"/>
      <c r="H121" s="166"/>
    </row>
    <row r="122" spans="1:8" hidden="1" x14ac:dyDescent="0.25">
      <c r="A122" s="166"/>
      <c r="B122" s="166"/>
      <c r="C122" s="179"/>
      <c r="D122" s="179"/>
      <c r="E122" s="141"/>
      <c r="F122" s="141"/>
      <c r="G122" s="166"/>
      <c r="H122" s="166"/>
    </row>
    <row r="123" spans="1:8" hidden="1" x14ac:dyDescent="0.25">
      <c r="A123" s="166"/>
      <c r="B123" s="166"/>
      <c r="C123" s="179"/>
      <c r="D123" s="179"/>
      <c r="E123" s="141"/>
      <c r="F123" s="141"/>
      <c r="G123" s="166"/>
      <c r="H123" s="166"/>
    </row>
    <row r="124" spans="1:8" hidden="1" x14ac:dyDescent="0.25">
      <c r="A124" s="166"/>
      <c r="B124" s="166"/>
      <c r="C124" s="179"/>
      <c r="D124" s="179"/>
      <c r="E124" s="141"/>
      <c r="F124" s="141"/>
      <c r="G124" s="166"/>
      <c r="H124" s="166"/>
    </row>
    <row r="125" spans="1:8" hidden="1" x14ac:dyDescent="0.25">
      <c r="A125" s="166"/>
      <c r="B125" s="166"/>
      <c r="C125" s="179"/>
      <c r="D125" s="179"/>
      <c r="E125" s="141"/>
      <c r="F125" s="141"/>
      <c r="G125" s="166"/>
      <c r="H125" s="166"/>
    </row>
    <row r="126" spans="1:8" hidden="1" x14ac:dyDescent="0.25">
      <c r="A126" s="166"/>
      <c r="B126" s="166"/>
      <c r="C126" s="179"/>
      <c r="D126" s="179"/>
      <c r="E126" s="141"/>
      <c r="F126" s="141"/>
      <c r="G126" s="166"/>
      <c r="H126" s="166"/>
    </row>
    <row r="127" spans="1:8" hidden="1" x14ac:dyDescent="0.25">
      <c r="A127" s="166"/>
      <c r="B127" s="166"/>
      <c r="C127" s="179"/>
      <c r="D127" s="179"/>
      <c r="E127" s="141"/>
      <c r="F127" s="141"/>
      <c r="G127" s="166"/>
      <c r="H127" s="166"/>
    </row>
    <row r="128" spans="1:8" hidden="1" x14ac:dyDescent="0.25">
      <c r="A128" s="166"/>
      <c r="B128" s="166"/>
      <c r="C128" s="179"/>
      <c r="D128" s="179"/>
      <c r="E128" s="141"/>
      <c r="F128" s="141"/>
      <c r="G128" s="166"/>
      <c r="H128" s="166"/>
    </row>
    <row r="129" spans="1:8" hidden="1" x14ac:dyDescent="0.25">
      <c r="A129" s="166"/>
      <c r="B129" s="166"/>
      <c r="C129" s="179"/>
      <c r="D129" s="179"/>
      <c r="E129" s="141"/>
      <c r="F129" s="141"/>
      <c r="G129" s="166"/>
      <c r="H129" s="166"/>
    </row>
    <row r="130" spans="1:8" hidden="1" x14ac:dyDescent="0.25">
      <c r="A130" s="166"/>
      <c r="B130" s="166"/>
      <c r="C130" s="179"/>
      <c r="D130" s="179"/>
      <c r="E130" s="141"/>
      <c r="F130" s="141"/>
      <c r="G130" s="166"/>
      <c r="H130" s="166"/>
    </row>
    <row r="131" spans="1:8" hidden="1" x14ac:dyDescent="0.25">
      <c r="A131" s="166"/>
      <c r="B131" s="166"/>
      <c r="C131" s="179"/>
      <c r="D131" s="179"/>
      <c r="E131" s="141"/>
      <c r="F131" s="141"/>
      <c r="G131" s="166"/>
      <c r="H131" s="166"/>
    </row>
    <row r="132" spans="1:8" hidden="1" x14ac:dyDescent="0.25">
      <c r="A132" s="166"/>
      <c r="B132" s="166"/>
      <c r="C132" s="179"/>
      <c r="D132" s="179"/>
      <c r="E132" s="141"/>
      <c r="F132" s="141"/>
      <c r="G132" s="166"/>
      <c r="H132" s="166"/>
    </row>
    <row r="133" spans="1:8" hidden="1" x14ac:dyDescent="0.25">
      <c r="A133" s="166"/>
      <c r="B133" s="166"/>
      <c r="C133" s="179"/>
      <c r="D133" s="179"/>
      <c r="E133" s="141"/>
      <c r="F133" s="141"/>
      <c r="G133" s="166"/>
      <c r="H133" s="166"/>
    </row>
    <row r="134" spans="1:8" hidden="1" x14ac:dyDescent="0.25">
      <c r="A134" s="166"/>
      <c r="B134" s="166"/>
      <c r="C134" s="179"/>
      <c r="D134" s="179"/>
      <c r="E134" s="141"/>
      <c r="F134" s="141"/>
      <c r="G134" s="166"/>
      <c r="H134" s="166"/>
    </row>
    <row r="135" spans="1:8" hidden="1" x14ac:dyDescent="0.25">
      <c r="A135" s="166"/>
      <c r="B135" s="166"/>
      <c r="C135" s="179"/>
      <c r="D135" s="179"/>
      <c r="E135" s="141"/>
      <c r="F135" s="141"/>
      <c r="G135" s="166"/>
      <c r="H135" s="166"/>
    </row>
    <row r="136" spans="1:8" hidden="1" x14ac:dyDescent="0.25">
      <c r="A136" s="166"/>
      <c r="B136" s="166"/>
      <c r="C136" s="179"/>
      <c r="D136" s="179"/>
      <c r="E136" s="141"/>
      <c r="F136" s="141"/>
      <c r="G136" s="166"/>
      <c r="H136" s="166"/>
    </row>
    <row r="137" spans="1:8" hidden="1" x14ac:dyDescent="0.25">
      <c r="A137" s="166"/>
      <c r="B137" s="166"/>
      <c r="C137" s="179"/>
      <c r="D137" s="179"/>
      <c r="E137" s="141"/>
      <c r="F137" s="141"/>
      <c r="G137" s="166"/>
      <c r="H137" s="166"/>
    </row>
    <row r="138" spans="1:8" hidden="1" x14ac:dyDescent="0.25">
      <c r="A138" s="166"/>
      <c r="B138" s="166"/>
      <c r="C138" s="179"/>
      <c r="D138" s="179"/>
      <c r="E138" s="141"/>
      <c r="F138" s="141"/>
      <c r="G138" s="166"/>
      <c r="H138" s="166"/>
    </row>
    <row r="139" spans="1:8" hidden="1" x14ac:dyDescent="0.25">
      <c r="A139" s="166"/>
      <c r="B139" s="166"/>
      <c r="C139" s="179"/>
      <c r="D139" s="179"/>
      <c r="E139" s="141"/>
      <c r="F139" s="141"/>
      <c r="G139" s="166"/>
      <c r="H139" s="166"/>
    </row>
    <row r="140" spans="1:8" hidden="1" x14ac:dyDescent="0.25">
      <c r="A140" s="166"/>
      <c r="B140" s="166"/>
      <c r="C140" s="179"/>
      <c r="D140" s="179"/>
      <c r="E140" s="141"/>
      <c r="F140" s="141"/>
      <c r="G140" s="166"/>
      <c r="H140" s="166"/>
    </row>
    <row r="141" spans="1:8" hidden="1" x14ac:dyDescent="0.25">
      <c r="A141" s="166"/>
      <c r="B141" s="166"/>
      <c r="C141" s="179"/>
      <c r="D141" s="179"/>
      <c r="E141" s="141"/>
      <c r="F141" s="141"/>
      <c r="G141" s="166"/>
      <c r="H141" s="166"/>
    </row>
    <row r="142" spans="1:8" hidden="1" x14ac:dyDescent="0.25">
      <c r="A142" s="166"/>
      <c r="B142" s="166"/>
      <c r="C142" s="179"/>
      <c r="D142" s="179"/>
      <c r="E142" s="141"/>
      <c r="F142" s="141"/>
      <c r="G142" s="166"/>
      <c r="H142" s="166"/>
    </row>
    <row r="143" spans="1:8" hidden="1" x14ac:dyDescent="0.25">
      <c r="A143" s="166"/>
      <c r="B143" s="166"/>
      <c r="C143" s="179"/>
      <c r="D143" s="179"/>
      <c r="E143" s="141"/>
      <c r="F143" s="141"/>
      <c r="G143" s="166"/>
      <c r="H143" s="166"/>
    </row>
    <row r="144" spans="1:8" hidden="1" x14ac:dyDescent="0.25">
      <c r="F144" s="141"/>
      <c r="G144" s="166"/>
      <c r="H144" s="166"/>
    </row>
    <row r="145" spans="6:8" hidden="1" x14ac:dyDescent="0.25">
      <c r="F145" s="141"/>
      <c r="G145" s="166"/>
      <c r="H145" s="166"/>
    </row>
    <row r="146" spans="6:8" hidden="1" x14ac:dyDescent="0.25">
      <c r="F146" s="141"/>
      <c r="G146" s="166"/>
      <c r="H146" s="166"/>
    </row>
    <row r="147" spans="6:8" hidden="1" x14ac:dyDescent="0.25">
      <c r="F147" s="141"/>
      <c r="G147" s="166"/>
      <c r="H147" s="166"/>
    </row>
    <row r="148" spans="6:8" hidden="1" x14ac:dyDescent="0.25">
      <c r="F148" s="141"/>
      <c r="G148" s="166"/>
      <c r="H148" s="166"/>
    </row>
    <row r="149" spans="6:8" hidden="1" x14ac:dyDescent="0.25">
      <c r="F149" s="141"/>
      <c r="G149" s="166"/>
      <c r="H149" s="166"/>
    </row>
    <row r="150" spans="6:8" hidden="1" x14ac:dyDescent="0.25">
      <c r="F150" s="141"/>
      <c r="G150" s="166"/>
      <c r="H150" s="166"/>
    </row>
    <row r="151" spans="6:8" hidden="1" x14ac:dyDescent="0.25">
      <c r="F151" s="141"/>
      <c r="G151" s="166"/>
      <c r="H151" s="166"/>
    </row>
    <row r="152" spans="6:8" hidden="1" x14ac:dyDescent="0.25">
      <c r="F152" s="141"/>
      <c r="G152" s="166"/>
      <c r="H152" s="166"/>
    </row>
    <row r="153" spans="6:8" hidden="1" x14ac:dyDescent="0.25">
      <c r="F153" s="141"/>
      <c r="G153" s="166"/>
      <c r="H153" s="166"/>
    </row>
    <row r="154" spans="6:8" hidden="1" x14ac:dyDescent="0.25">
      <c r="F154" s="141"/>
      <c r="G154" s="166"/>
      <c r="H154" s="166"/>
    </row>
    <row r="155" spans="6:8" hidden="1" x14ac:dyDescent="0.25">
      <c r="F155" s="141"/>
      <c r="G155" s="166"/>
      <c r="H155" s="166"/>
    </row>
    <row r="156" spans="6:8" hidden="1" x14ac:dyDescent="0.25">
      <c r="F156" s="141"/>
      <c r="G156" s="166"/>
      <c r="H156" s="166"/>
    </row>
    <row r="157" spans="6:8" hidden="1" x14ac:dyDescent="0.25">
      <c r="F157" s="141"/>
      <c r="G157" s="166"/>
      <c r="H157" s="166"/>
    </row>
    <row r="158" spans="6:8" hidden="1" x14ac:dyDescent="0.25">
      <c r="F158" s="141"/>
      <c r="G158" s="166"/>
      <c r="H158" s="166"/>
    </row>
    <row r="159" spans="6:8" hidden="1" x14ac:dyDescent="0.25">
      <c r="F159" s="141"/>
      <c r="G159" s="166"/>
      <c r="H159" s="166"/>
    </row>
    <row r="160" spans="6:8" hidden="1" x14ac:dyDescent="0.25">
      <c r="F160" s="141"/>
      <c r="G160" s="166"/>
      <c r="H160" s="166"/>
    </row>
    <row r="161" spans="6:8" hidden="1" x14ac:dyDescent="0.25">
      <c r="F161" s="141"/>
      <c r="G161" s="166"/>
      <c r="H161" s="166"/>
    </row>
    <row r="162" spans="6:8" hidden="1" x14ac:dyDescent="0.25">
      <c r="F162" s="141"/>
      <c r="G162" s="166"/>
      <c r="H162" s="166"/>
    </row>
    <row r="163" spans="6:8" hidden="1" x14ac:dyDescent="0.25">
      <c r="F163" s="141"/>
      <c r="G163" s="166"/>
      <c r="H163" s="166"/>
    </row>
    <row r="164" spans="6:8" hidden="1" x14ac:dyDescent="0.25">
      <c r="F164" s="141"/>
      <c r="G164" s="166"/>
      <c r="H164" s="166"/>
    </row>
    <row r="165" spans="6:8" hidden="1" x14ac:dyDescent="0.25">
      <c r="F165" s="141"/>
      <c r="G165" s="166"/>
      <c r="H165" s="166"/>
    </row>
    <row r="166" spans="6:8" hidden="1" x14ac:dyDescent="0.25">
      <c r="F166" s="141"/>
      <c r="G166" s="166"/>
      <c r="H166" s="166"/>
    </row>
    <row r="167" spans="6:8" hidden="1" x14ac:dyDescent="0.25">
      <c r="F167" s="141"/>
      <c r="G167" s="166"/>
      <c r="H167" s="166"/>
    </row>
    <row r="168" spans="6:8" hidden="1" x14ac:dyDescent="0.25">
      <c r="F168" s="141"/>
      <c r="G168" s="166"/>
      <c r="H168" s="166"/>
    </row>
    <row r="169" spans="6:8" hidden="1" x14ac:dyDescent="0.25">
      <c r="F169" s="141"/>
      <c r="G169" s="166"/>
      <c r="H169" s="166"/>
    </row>
    <row r="170" spans="6:8" hidden="1" x14ac:dyDescent="0.25">
      <c r="F170" s="141"/>
      <c r="G170" s="166"/>
      <c r="H170" s="166"/>
    </row>
    <row r="171" spans="6:8" hidden="1" x14ac:dyDescent="0.25">
      <c r="F171" s="141"/>
      <c r="G171" s="166"/>
      <c r="H171" s="166"/>
    </row>
    <row r="172" spans="6:8" hidden="1" x14ac:dyDescent="0.25">
      <c r="F172" s="141"/>
      <c r="G172" s="166"/>
      <c r="H172" s="166"/>
    </row>
  </sheetData>
  <sheetProtection password="C757" sheet="1" objects="1" scenarios="1" selectLockedCells="1" selectUnlockedCells="1"/>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Helyiség Lista</vt:lpstr>
      <vt:lpstr>Számítás Vakolatos WW10</vt:lpstr>
      <vt:lpstr>Adattáblák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hufinr01</dc:creator>
  <cp:lastModifiedBy>Fingerhut Roland</cp:lastModifiedBy>
  <dcterms:created xsi:type="dcterms:W3CDTF">2011-04-29T05:41:02Z</dcterms:created>
  <dcterms:modified xsi:type="dcterms:W3CDTF">2016-06-08T07:22:50Z</dcterms:modified>
</cp:coreProperties>
</file>